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325" firstSheet="1" activeTab="1"/>
  </bookViews>
  <sheets>
    <sheet name="KA vše, vč. OS - 2011(ř. 7224)" sheetId="1" r:id="rId1"/>
    <sheet name="7224 KA " sheetId="2" r:id="rId2"/>
  </sheets>
  <definedNames>
    <definedName name="FEBIOFEST_s.r.o." localSheetId="1">'7224 KA '!$E$167:$E$189</definedName>
    <definedName name="FEBIOFEST_s.r.o." localSheetId="0">'KA vše, vč. OS - 2011(ř. 7224)'!$E$175:$E$194</definedName>
    <definedName name="FEBIOFEST_s.r.o.">#REF!</definedName>
    <definedName name="_xlnm.Print_Titles" localSheetId="1">'7224 KA '!$9:$11</definedName>
    <definedName name="_xlnm.Print_Titles" localSheetId="0">'KA vše, vč. OS - 2011(ř. 7224)'!$9:$11</definedName>
    <definedName name="_xlnm.Print_Area" localSheetId="1">'7224 KA '!$C$1:$G$533</definedName>
    <definedName name="_xlnm.Print_Area" localSheetId="0">'KA vše, vč. OS - 2011(ř. 7224)'!$A$1:$S$546</definedName>
  </definedNames>
  <calcPr fullCalcOnLoad="1"/>
</workbook>
</file>

<file path=xl/sharedStrings.xml><?xml version="1.0" encoding="utf-8"?>
<sst xmlns="http://schemas.openxmlformats.org/spreadsheetml/2006/main" count="2368" uniqueCount="792">
  <si>
    <t>Moravskoslezský kraj</t>
  </si>
  <si>
    <t>NPÚ - ústředí</t>
  </si>
  <si>
    <t>Smetanova Litomyšl</t>
  </si>
  <si>
    <t>Mezinárodní centrum slovanské hudby Brno</t>
  </si>
  <si>
    <t>19-4</t>
  </si>
  <si>
    <t>Studium repertoáru a koncertní činnost sboru</t>
  </si>
  <si>
    <t>Mezinárodní hudební festival Janáčkův máj</t>
  </si>
  <si>
    <t>Akademie múzických umění v Praze</t>
  </si>
  <si>
    <t>NIPOS - Nár. inf. a porad. středisko</t>
  </si>
  <si>
    <t xml:space="preserve">C e l k e m </t>
  </si>
  <si>
    <t>KÚ Ústeckého kraje</t>
  </si>
  <si>
    <t>Ostrava</t>
  </si>
  <si>
    <t>SOEU</t>
  </si>
  <si>
    <t>Jablonec n. Nisou</t>
  </si>
  <si>
    <t>5212,6312</t>
  </si>
  <si>
    <t>Zlín</t>
  </si>
  <si>
    <t>neinvestiční</t>
  </si>
  <si>
    <t>Tábor</t>
  </si>
  <si>
    <t>Navýšení rozpočtu MK ČR z VPS</t>
  </si>
  <si>
    <t>rozdíl</t>
  </si>
  <si>
    <t>Národní galerie</t>
  </si>
  <si>
    <t>poskytnuto</t>
  </si>
  <si>
    <t>OU</t>
  </si>
  <si>
    <t>OPP</t>
  </si>
  <si>
    <t>OMG</t>
  </si>
  <si>
    <t>ORNK</t>
  </si>
  <si>
    <t>OC</t>
  </si>
  <si>
    <t>28-3,31-5</t>
  </si>
  <si>
    <t>ORNK-6,16</t>
  </si>
  <si>
    <t>Transfer na (adresát)</t>
  </si>
  <si>
    <t>Ú č e l</t>
  </si>
  <si>
    <t>Transfery přísp. org. v působnosti MK ČR</t>
  </si>
  <si>
    <t>KÚ Královéhradeckého kraje</t>
  </si>
  <si>
    <t>Převod v rámci MK</t>
  </si>
  <si>
    <t>UMPRUM</t>
  </si>
  <si>
    <t xml:space="preserve">UR </t>
  </si>
  <si>
    <t>Národní muzeum</t>
  </si>
  <si>
    <t>Transfery podnikatelským subjektům (právnické osoby)</t>
  </si>
  <si>
    <t>Orchestr Primavera při ZUŠ Na Střezině</t>
  </si>
  <si>
    <t>Pražská komorní filharmonie</t>
  </si>
  <si>
    <t>Vyškov</t>
  </si>
  <si>
    <t>Valašské muzeum v přírodě</t>
  </si>
  <si>
    <t>Celkem OZ</t>
  </si>
  <si>
    <t>Špalková Dominika, Hradec Králové</t>
  </si>
  <si>
    <t>Brzóska Beata, Český Těšín</t>
  </si>
  <si>
    <t>Eva Petrášková, Opava</t>
  </si>
  <si>
    <t>Misslaareuth 1990. Mitte Europa</t>
  </si>
  <si>
    <t>Česko-německý Festival uprostřed Evropy - Mitte Eurpa (20. ročník)</t>
  </si>
  <si>
    <t>5-5</t>
  </si>
  <si>
    <t>Divadlo evropských regionů</t>
  </si>
  <si>
    <t>Soutěžní přehlídka tanečního umění</t>
  </si>
  <si>
    <t>19-7</t>
  </si>
  <si>
    <t>Gasparo</t>
  </si>
  <si>
    <t>Letní Letná</t>
  </si>
  <si>
    <t>Mateřinka</t>
  </si>
  <si>
    <t>Divadelní svět Brno</t>
  </si>
  <si>
    <t>Málková Lucie</t>
  </si>
  <si>
    <t>Farma v jeskyni</t>
  </si>
  <si>
    <t>Karviná</t>
  </si>
  <si>
    <t>SEQENCE</t>
  </si>
  <si>
    <t>Národní divadlo</t>
  </si>
  <si>
    <t>v tis.Kč</t>
  </si>
  <si>
    <t>Klicperovo divadlo</t>
  </si>
  <si>
    <t>2-3,24-3,29-4</t>
  </si>
  <si>
    <t>5222, 6322</t>
  </si>
  <si>
    <t xml:space="preserve">Moravské zemské muzeum </t>
  </si>
  <si>
    <t>Hradec Králové</t>
  </si>
  <si>
    <t>Trutnov</t>
  </si>
  <si>
    <t xml:space="preserve">FEBIOFEST </t>
  </si>
  <si>
    <t xml:space="preserve">FILM SERVIS FESTIVAL KARLOVY VARY </t>
  </si>
  <si>
    <t>Praha</t>
  </si>
  <si>
    <t>Tisk.kanc.</t>
  </si>
  <si>
    <t>Nadace Arbor Vitae</t>
  </si>
  <si>
    <t>Mezinárodní festival Divadlo Plzeň</t>
  </si>
  <si>
    <t>Votruba Adam Mgr., PhDr.</t>
  </si>
  <si>
    <t>Mezinárodní soutěž velkých dechových orchestrů Ostrava - XV. ročník</t>
  </si>
  <si>
    <t>Popelka Rakovník 2011</t>
  </si>
  <si>
    <t>Přátelé Rychnova</t>
  </si>
  <si>
    <t>Tanec, tanec 2011</t>
  </si>
  <si>
    <t>Opava cantant 2011</t>
  </si>
  <si>
    <r>
      <t>O</t>
    </r>
    <r>
      <rPr>
        <b/>
        <u val="single"/>
        <sz val="10"/>
        <rFont val="Arial CE"/>
        <family val="0"/>
      </rPr>
      <t xml:space="preserve">statní transf.veřejn rozp.úz.úrovně - </t>
    </r>
    <r>
      <rPr>
        <b/>
        <u val="single"/>
        <sz val="9"/>
        <rFont val="Arial CE"/>
        <family val="0"/>
      </rPr>
      <t>dobrov. svazky obcí - prostřednictvím KÚ</t>
    </r>
  </si>
  <si>
    <t>Transfery nezisk. a pod. org. (obecně prosp.org.)</t>
  </si>
  <si>
    <t>Transfery nezisk. a pod. org. (církev a náb. spol.)</t>
  </si>
  <si>
    <t>Zmeškal Tomáš</t>
  </si>
  <si>
    <t>Bohemia JazzFest</t>
  </si>
  <si>
    <t>Společnost amatérské divadlo a svět</t>
  </si>
  <si>
    <t>Svaz českých fotografů</t>
  </si>
  <si>
    <t>Muzeum umění Olomouc</t>
  </si>
  <si>
    <t>16-6</t>
  </si>
  <si>
    <t>Koncert za svobodu</t>
  </si>
  <si>
    <t>MOF Smetanova Litomyšl - 53. ročník</t>
  </si>
  <si>
    <t>19-5,16-6</t>
  </si>
  <si>
    <t>Společnost Fryderyka Chopina</t>
  </si>
  <si>
    <t>Chopinův festival</t>
  </si>
  <si>
    <t>Naivní divadlo Liberec</t>
  </si>
  <si>
    <r>
      <t xml:space="preserve">Ostatní transf. veřejn.rozp. úz. úrovně - </t>
    </r>
    <r>
      <rPr>
        <sz val="9"/>
        <rFont val="Arial CE"/>
        <family val="2"/>
      </rPr>
      <t>dobrov. svazky obcí - prostřednictvím KÚ</t>
    </r>
  </si>
  <si>
    <t>Cígler Petr</t>
  </si>
  <si>
    <t>Transfery nezisk. a pod. org. - nadace</t>
  </si>
  <si>
    <t>21-6</t>
  </si>
  <si>
    <t>ORNK-24</t>
  </si>
  <si>
    <t>Publikace Nositelé tradice lidových řemesel</t>
  </si>
  <si>
    <t>Setkání držitelů Nositel tradice lidových řemesel</t>
  </si>
  <si>
    <t>Výstava  Nositelé tradice lidových řemesel 2000 - 2011</t>
  </si>
  <si>
    <t>Muzičky</t>
  </si>
  <si>
    <t>Muzuem vivum</t>
  </si>
  <si>
    <t>Struny podzimu</t>
  </si>
  <si>
    <t>Zlínský kraj</t>
  </si>
  <si>
    <t xml:space="preserve">DOMINIK CENTRUM  </t>
  </si>
  <si>
    <t>5493</t>
  </si>
  <si>
    <t>Sdružení pro dětskou taneční tvořivost</t>
  </si>
  <si>
    <t>17-6</t>
  </si>
  <si>
    <t>Vydání publikace V. Nezval: Básně I</t>
  </si>
  <si>
    <t>Vydání publikace J.S. Machar: Básně</t>
  </si>
  <si>
    <t>Vydání publikace A. a V. Mrštíkové: Rok na vsi</t>
  </si>
  <si>
    <t>Cheb</t>
  </si>
  <si>
    <t>AV ČR - Středisko společenských činností</t>
  </si>
  <si>
    <t>Brno</t>
  </si>
  <si>
    <t>OPUS MUSICUM</t>
  </si>
  <si>
    <t>Běžné vč. RF</t>
  </si>
  <si>
    <t>investiční</t>
  </si>
  <si>
    <t>Liberec</t>
  </si>
  <si>
    <t>KÚ Moravskoslezského kraje</t>
  </si>
  <si>
    <t>Pámátník Terezín</t>
  </si>
  <si>
    <t>Papoušek Vladimír</t>
  </si>
  <si>
    <t>5-4</t>
  </si>
  <si>
    <t>Buenos Aires</t>
  </si>
  <si>
    <t>Voldanová Helena</t>
  </si>
  <si>
    <t>Slezské zemské muzeum</t>
  </si>
  <si>
    <t>Novoměstská radnice</t>
  </si>
  <si>
    <t>Transfery do zahraničí</t>
  </si>
  <si>
    <t>Mezinárodní filmový festival Karlovy Vary - 46. ročník</t>
  </si>
  <si>
    <t>Kadeřábek Jiří</t>
  </si>
  <si>
    <t>Městské kult. středisko Uničov</t>
  </si>
  <si>
    <t>Husitské muzeum v Táboře</t>
  </si>
  <si>
    <t>6-6</t>
  </si>
  <si>
    <t>Mezinárodní hudební festival Český Krumlov</t>
  </si>
  <si>
    <t>21-2,1-4</t>
  </si>
  <si>
    <t>Kyjovský komorní orchestr, Brankovice</t>
  </si>
  <si>
    <t>Městské divadlo Děčín</t>
  </si>
  <si>
    <t>29-3</t>
  </si>
  <si>
    <t>Č. okresu</t>
  </si>
  <si>
    <t>Kulturní a inf. středisko Hronov</t>
  </si>
  <si>
    <t>27-7</t>
  </si>
  <si>
    <t>Beroun</t>
  </si>
  <si>
    <t>NEUBERT marketing &amp; Company</t>
  </si>
  <si>
    <t xml:space="preserve"> Hl.m. Praha</t>
  </si>
  <si>
    <t>Nároky z nespotřebovaných výdajů k 31-12-2011</t>
  </si>
  <si>
    <t>KLUBCENTRUM, Ústí n. Orlicí</t>
  </si>
  <si>
    <t>Město Prostějov</t>
  </si>
  <si>
    <t>Transfery přísp. organizacím v působnosti MK ČR</t>
  </si>
  <si>
    <t>27-4</t>
  </si>
  <si>
    <t>ORNK-9</t>
  </si>
  <si>
    <t>Databáze notového materiálu pro pěvecké sbory</t>
  </si>
  <si>
    <t>Celostátní přehlídka dětských skupin scénického tance Kutná Hora</t>
  </si>
  <si>
    <t>Celostátní přehlídka dětských folklórních souborů, Jihlava</t>
  </si>
  <si>
    <t>19-5</t>
  </si>
  <si>
    <t>Mezinárodní hudební festival Mahler - Jihlava</t>
  </si>
  <si>
    <t>Třeboňská nokturna</t>
  </si>
  <si>
    <t>Tři sóla Karine Ponties v ČR</t>
  </si>
  <si>
    <t>Stipendia žákům, studentům a doktorandům</t>
  </si>
  <si>
    <t>5491</t>
  </si>
  <si>
    <t>Česká filharmonie</t>
  </si>
  <si>
    <t>Transfery podnikatelským subjektům (fyzické osoby)</t>
  </si>
  <si>
    <t>Jihlava</t>
  </si>
  <si>
    <t>REPT</t>
  </si>
  <si>
    <t>Taneční sdružení ČR</t>
  </si>
  <si>
    <t>Transfery nezisk. a pod. org. - obč. sdružením</t>
  </si>
  <si>
    <t>Svitavy</t>
  </si>
  <si>
    <t>Národní filmový archiv</t>
  </si>
  <si>
    <t>Mahler 2000 - společnost Gustava Mahlera</t>
  </si>
  <si>
    <t>Transfery veřejn. rozp. ústř. úrovně - ost. trans. jiným veřejn. rozp.</t>
  </si>
  <si>
    <t>Transfery veřejn. rozp. ústř. úrovně (jiným veřejn. rozp.)</t>
  </si>
  <si>
    <t>5319</t>
  </si>
  <si>
    <t>České Budějovice</t>
  </si>
  <si>
    <t>Pražské jaro</t>
  </si>
  <si>
    <t>6-5</t>
  </si>
  <si>
    <t>OMG-11</t>
  </si>
  <si>
    <t>Odhalte tajemství historické budovy NM</t>
  </si>
  <si>
    <t>Pražská muzejní noc 2011</t>
  </si>
  <si>
    <t>RED Museum in (R)Evolution</t>
  </si>
  <si>
    <t>Česká kultura, Senohraby</t>
  </si>
  <si>
    <t>A. Messel - příběh jedné přírodní katastrofy</t>
  </si>
  <si>
    <t>Výstava: Cesty do pravěku Zdeňka Buriana</t>
  </si>
  <si>
    <t>Národní technické muzeum</t>
  </si>
  <si>
    <t>100. výročí dálkového letu Ing. Jana Kašpara z pardubic do Velké Chuchle</t>
  </si>
  <si>
    <t>Výstava "Soběslav - město pětilisté růže" s doprovodným kulturním a lektorským programem "Na návštěvu k Rožmberkům"</t>
  </si>
  <si>
    <t>Boží bojovníci aneb Poprat s osudem se musíme i dnes</t>
  </si>
  <si>
    <t>Výstava: Interiér na Rožnovsku</t>
  </si>
  <si>
    <t>Tak mluvíme pod Radhoštěm</t>
  </si>
  <si>
    <t>Mansarda nad bývalou modlitebnou - ukázka ubytování a života v ghettu</t>
  </si>
  <si>
    <t>70. výročí počátku deportací Židů z českých zemí a vzniku ghetta Terezín</t>
  </si>
  <si>
    <t>Ležáky ve fotogtafiích a dokumentech</t>
  </si>
  <si>
    <t>Turistický průvodce Lidickou sbírkou výtvarného umění</t>
  </si>
  <si>
    <t>Dokončení expozic památky Šlakhamr</t>
  </si>
  <si>
    <t>Muzeum spotřebičů a enviromentální efekty</t>
  </si>
  <si>
    <t>Příběh Romů - zpřístupnění a dokončení části stálé expozice</t>
  </si>
  <si>
    <t>Výstava a koncert k 20. výročí založení MRK</t>
  </si>
  <si>
    <t>Děti a válka / příběhy dětí z let 1939-1945</t>
  </si>
  <si>
    <t>Slezská muzejní noc</t>
  </si>
  <si>
    <t>Obrazy mysli / Mysl v obrazech</t>
  </si>
  <si>
    <t>Mezinárodní bienále grafického designu Brno 2012</t>
  </si>
  <si>
    <t>Brněnská muzejní noc 2011</t>
  </si>
  <si>
    <t>Pražské módní salóny</t>
  </si>
  <si>
    <t>Já, Bezesporu (Undeniably me)</t>
  </si>
  <si>
    <t>Mezinárodní trienále Jablonec 2011 (Oděv a jeho doplněk)</t>
  </si>
  <si>
    <t>Výstava: Magdalena Abakanowicz - život a dílo</t>
  </si>
  <si>
    <t>Pro tentokrát nesedat (Sbírka sedacího nábytku z muzejních sbírek)</t>
  </si>
  <si>
    <t>Korespondence V. Kounice a Z. Havlíčkové, Edice dopisů 1864-1872</t>
  </si>
  <si>
    <t>XIII. trienále českého ex libris, přehlídka současné tvorby 2009-2011</t>
  </si>
  <si>
    <t>Muzeum J.A. Komenského</t>
  </si>
  <si>
    <t>XXVIII. mezinárodní kameniologické kolokvium</t>
  </si>
  <si>
    <t>Celkem poskytnuto  vč. zdrav. postižených a NNV</t>
  </si>
  <si>
    <t>5213</t>
  </si>
  <si>
    <t>5221</t>
  </si>
  <si>
    <t>5222</t>
  </si>
  <si>
    <t xml:space="preserve">Institut umění  - Divadelní ústav Praha </t>
  </si>
  <si>
    <t>NÚLK Strážnice</t>
  </si>
  <si>
    <t>NPÚ - ú.o.p. v Pardubicích</t>
  </si>
  <si>
    <t>P o l o ž k a</t>
  </si>
  <si>
    <t xml:space="preserve">HOST - vydavatelství </t>
  </si>
  <si>
    <t>Společnost Jindřicha Chalupeckého</t>
  </si>
  <si>
    <t>29-6</t>
  </si>
  <si>
    <t>Baban Džían</t>
  </si>
  <si>
    <t>Blochová Zuzana</t>
  </si>
  <si>
    <t>Stipendium na projekt "Studijní pobyt v USA (SF,LA,NY) "</t>
  </si>
  <si>
    <t>1-3,29-6</t>
  </si>
  <si>
    <t>Lundiaková Hana</t>
  </si>
  <si>
    <t>Stipendium na projekt "Mezi melofony - romín"</t>
  </si>
  <si>
    <t>23-2,29-6</t>
  </si>
  <si>
    <t>Ther Marek</t>
  </si>
  <si>
    <t>Stipendium na projekt "A co potom?"</t>
  </si>
  <si>
    <t>Böhm David</t>
  </si>
  <si>
    <t>Stipendium na projekt "100 týdnů"</t>
  </si>
  <si>
    <t>Grus Jiří</t>
  </si>
  <si>
    <t>Taübelová Kristýna</t>
  </si>
  <si>
    <t>Stipendium na projekt "Ve stínu šumavských hvozdů - komiksové album"</t>
  </si>
  <si>
    <t>Stipendium na projekt "Vytvoření grafické novely - autoské knihy Nesmrtelný méďa"</t>
  </si>
  <si>
    <t>Daněk Josef</t>
  </si>
  <si>
    <t>Stipendium na projekt "Soubor obrazů"</t>
  </si>
  <si>
    <t>Göbl Pavel</t>
  </si>
  <si>
    <t>Stipendium na projekt "Čtyři igelitky"</t>
  </si>
  <si>
    <t>Herotová Petra</t>
  </si>
  <si>
    <t>Stipendium na projekt "Rozbor obrazu - transformace formátů"</t>
  </si>
  <si>
    <t>18.3,24-6</t>
  </si>
  <si>
    <t>30-6</t>
  </si>
  <si>
    <t>Frydrych Gregorová Magdalena</t>
  </si>
  <si>
    <t>Stipendium na projekt "Domy jako kameny, domy jako studny"</t>
  </si>
  <si>
    <t>Jazzfest Brno</t>
  </si>
  <si>
    <t>Pardubice</t>
  </si>
  <si>
    <t>Plzeň-město</t>
  </si>
  <si>
    <t>Člověk v tísni</t>
  </si>
  <si>
    <t>21-2</t>
  </si>
  <si>
    <t>2-3</t>
  </si>
  <si>
    <t>51xx</t>
  </si>
  <si>
    <t>Upravený rozpočet   - včetně příloh</t>
  </si>
  <si>
    <t>Celkem</t>
  </si>
  <si>
    <t>Celkem - vlastní - odbory MK</t>
  </si>
  <si>
    <t>Gajdošíková Pavla MgA.</t>
  </si>
  <si>
    <t>Stipendium na projekt "Subjektivní urbanismus"</t>
  </si>
  <si>
    <t>Malý Radek Mgr., Ph.D</t>
  </si>
  <si>
    <t>Stipendium na projekt "Světloplaší. Sbírka čtyřverší a jiných básní"</t>
  </si>
  <si>
    <t>Stipendium na projekt "Krojová kultura Chodska ve svědectví pamětníků (od 19. století do současnosti)"</t>
  </si>
  <si>
    <r>
      <t xml:space="preserve">Stipendium na projekt </t>
    </r>
    <r>
      <rPr>
        <sz val="10"/>
        <rFont val="Arial CE"/>
        <family val="0"/>
      </rPr>
      <t xml:space="preserve">"100 x místnost </t>
    </r>
    <r>
      <rPr>
        <sz val="9"/>
        <rFont val="Arial CE"/>
        <family val="0"/>
      </rPr>
      <t>(studiue obytných prostor, jejich možností a limitů)"</t>
    </r>
  </si>
  <si>
    <t>UR</t>
  </si>
  <si>
    <t>Transfery do jiných kapitol</t>
  </si>
  <si>
    <t>MK ČR - vlastní odbory</t>
  </si>
  <si>
    <t>Schválený rozpočet - včetně příloh</t>
  </si>
  <si>
    <t>ZO</t>
  </si>
  <si>
    <t>Mezinárodní festival Divadlo</t>
  </si>
  <si>
    <t>20-6</t>
  </si>
  <si>
    <t>ORNK-23</t>
  </si>
  <si>
    <t>Setkání světového mládežnického sboru</t>
  </si>
  <si>
    <t>Diskusní fórum o stavu pohybové výchovy</t>
  </si>
  <si>
    <t xml:space="preserve">P ř e h l e d  čerpání transferů dotace poskytnutých na podporu významných a mimořádných kulturních akcí za rok 2011 </t>
  </si>
  <si>
    <t>Řádek č. 7224</t>
  </si>
  <si>
    <t>Dominik Lang</t>
  </si>
  <si>
    <t>Zajištění české expozice na Bienále Benátky 2011</t>
  </si>
  <si>
    <t>Mezinárodní folklorní festival Strážnice 2011 - 66. ročník</t>
  </si>
  <si>
    <t>19-1</t>
  </si>
  <si>
    <t>OZ(OMV)</t>
  </si>
  <si>
    <t>Zajištění provozu informačního státnku na veletru MIDEM</t>
  </si>
  <si>
    <t>9-3</t>
  </si>
  <si>
    <t>SOEU-5</t>
  </si>
  <si>
    <t>Cestovní náklady pro členy Pracovní skupiny Rady</t>
  </si>
  <si>
    <t>Pokyrytí nákladů členství v expertních skupinách OMC</t>
  </si>
  <si>
    <t>Cestovní náklady pro členy pracovní skupiny Rady</t>
  </si>
  <si>
    <t>23-2</t>
  </si>
  <si>
    <t>SOU-6</t>
  </si>
  <si>
    <t xml:space="preserve">Divadelní revue </t>
  </si>
  <si>
    <t>Reedice Czech Music Guide (DÚ)</t>
  </si>
  <si>
    <t>Trvůrčí rezidence v Egon Schiele Art Centrum</t>
  </si>
  <si>
    <t>M- Malena - výstava a publikace (DÚ)</t>
  </si>
  <si>
    <t>Miloň Kališ - výstava (DÚ)</t>
  </si>
  <si>
    <t>Institut umění (DÚ)</t>
  </si>
  <si>
    <t>Propagace českého umění v zahraničí (DÚ, ND)</t>
  </si>
  <si>
    <t>Trůrčí rezidenční pobyty (DÚ)</t>
  </si>
  <si>
    <t>Portál mezikulturní dialog</t>
  </si>
  <si>
    <t>Divadelní architektura, převzetí a provoz projektu TACE (DÚ)</t>
  </si>
  <si>
    <t>On-line zpřístupnění fondů IDU a budování Virtuální badatelky (víceletý projekt - DÚ)</t>
  </si>
  <si>
    <t>20 let videotéky Kyliánovy nadace (DÚ)</t>
  </si>
  <si>
    <t>SOU-18</t>
  </si>
  <si>
    <t>Pražské Quadriannale</t>
  </si>
  <si>
    <t>15-3</t>
  </si>
  <si>
    <t>MF - 2</t>
  </si>
  <si>
    <t>z 7222 do 7224</t>
  </si>
  <si>
    <t>pro Pražskou filharmonii</t>
  </si>
  <si>
    <t>pro Český filharmonický sbor</t>
  </si>
  <si>
    <t>16-3</t>
  </si>
  <si>
    <t>z kap. 396 - Státní dluh</t>
  </si>
  <si>
    <t>na Pražské Guadriennale</t>
  </si>
  <si>
    <t>7-4</t>
  </si>
  <si>
    <t>České divadlo</t>
  </si>
  <si>
    <t>Řehořík Pavel</t>
  </si>
  <si>
    <t>Literární festival - Měsíc autorského čtení 2011</t>
  </si>
  <si>
    <t>30-4</t>
  </si>
  <si>
    <t>Mezinárodní festival Svět knihy Praha 2011</t>
  </si>
  <si>
    <t>FINÁLE 2011 - festival českých filmů</t>
  </si>
  <si>
    <t>ZLÍN 2011 - 51. Mezinárodní festival filmů pro děti a mládež</t>
  </si>
  <si>
    <t>FEBIOFEST 2011 - 18. mezinárodní filmový festival</t>
  </si>
  <si>
    <t>21-2,8-4</t>
  </si>
  <si>
    <t>Mezinárodní hudební festival</t>
  </si>
  <si>
    <t>Celoroční činnost orchestru</t>
  </si>
  <si>
    <t>16-2</t>
  </si>
  <si>
    <t>Český filharmonický sbor</t>
  </si>
  <si>
    <t>Celoroční činnost sboru</t>
  </si>
  <si>
    <t>Celé Česko čte dětem</t>
  </si>
  <si>
    <t>Mezinárodní týden čtení dětem - 1. ročník</t>
  </si>
  <si>
    <t>MFDF Jeden svět</t>
  </si>
  <si>
    <t>Prague Biennale 5 a Prague Biennale Photo 2</t>
  </si>
  <si>
    <t>Sdružení pro veletrhy dětské knihy v Liberci</t>
  </si>
  <si>
    <t>3-6</t>
  </si>
  <si>
    <t>Dvořákova Praha</t>
  </si>
  <si>
    <t>MHF Struny podzimu - XVI. ročník</t>
  </si>
  <si>
    <t>Veletrh dětské knihy 2011 a příprav veletrhu 2012</t>
  </si>
  <si>
    <t>12-4</t>
  </si>
  <si>
    <t>RESPECT World Music Festival</t>
  </si>
  <si>
    <t>NOVÝ ZLÍNSKÁ SALON - VI. ročníik</t>
  </si>
  <si>
    <t>Workshop Midpoint</t>
  </si>
  <si>
    <t>Stipendium na projekt "Poslední dnové lidstva"</t>
  </si>
  <si>
    <t>Beran Radek</t>
  </si>
  <si>
    <t>Stipendium na projekt "Loutky na pokračování"</t>
  </si>
  <si>
    <t>Stipendium na projekt "Hranice / výměnný obchod"</t>
  </si>
  <si>
    <t>Stipendium na projekt  "Román Letná"</t>
  </si>
  <si>
    <t>Stipendium na projekt "Vytvoření skladby pro komorní orchestr"</t>
  </si>
  <si>
    <t>Stipendium na projekt "Věk chtíče"</t>
  </si>
  <si>
    <t>Stipndium na projekt "Existence v čase technologie moci (příběh Egona Hostovského)"</t>
  </si>
  <si>
    <t>Stipendium na projekt "Skladba pro komorní orchestr Ostravká banda"</t>
  </si>
  <si>
    <t>Jazzfest Brno 2011</t>
  </si>
  <si>
    <t>14-4</t>
  </si>
  <si>
    <t>Mezinárodní hudební festival 13-ti měst Concentus Moraviae</t>
  </si>
  <si>
    <t>Pražská konzervatoř</t>
  </si>
  <si>
    <t>Cyklus uměleckých programů v roce 2011</t>
  </si>
  <si>
    <t>Archiv výtvarného umění, Kostelec n. Č. Lesy</t>
  </si>
  <si>
    <t>Provoz badatelského centra - plnění informačního systému abART</t>
  </si>
  <si>
    <t>Ceny Jindřicha Chalupeckého - 21. ročník</t>
  </si>
  <si>
    <t>Český olympijský výbor</t>
  </si>
  <si>
    <t>Kulturní a vzdělávací program</t>
  </si>
  <si>
    <t>Herálecká asociace</t>
  </si>
  <si>
    <t>Cena Thálie</t>
  </si>
  <si>
    <t xml:space="preserve">Jednota hudebního divadla </t>
  </si>
  <si>
    <t>Festival Opera 2011</t>
  </si>
  <si>
    <t>KomiksFest! 2011</t>
  </si>
  <si>
    <t>Mezinárodní festival dokumentárních filmů Jihlava 2011 - 15. ročník</t>
  </si>
  <si>
    <t>Letní filmová škola 2011 - 37. ročník</t>
  </si>
  <si>
    <t>Nákup a distribuce umělecky hodnotných filmů pro filmové kluby a artikina  roce 2011</t>
  </si>
  <si>
    <t>Podpora českého dikumentárního filmu pro rok 2011</t>
  </si>
  <si>
    <t>OMV(OZ)</t>
  </si>
  <si>
    <t>Doprava na vystoupení na Evropské ceně v Petrohradu</t>
  </si>
  <si>
    <t>5213, 6313</t>
  </si>
  <si>
    <t>OUK</t>
  </si>
  <si>
    <t>OMA</t>
  </si>
  <si>
    <t xml:space="preserve">P o s k y t n u t o  </t>
  </si>
  <si>
    <t>Krajská galerie výtvarného umění ve Zlíně</t>
  </si>
  <si>
    <t>Transfery vysokým školám</t>
  </si>
  <si>
    <t>neinv.</t>
  </si>
  <si>
    <t>z kap. 398 - VPS (kód účelu 09334074)</t>
  </si>
  <si>
    <t>Mezinárodní filmový festival Karlovy Vary</t>
  </si>
  <si>
    <t>pro Filmsevis festival Karlovy Vary (pol. 5213)</t>
  </si>
  <si>
    <t>OMG-15</t>
  </si>
  <si>
    <t>Centrum pro prezentaci kulturního dědictví: "Muzeum a moderní informační a komunikační technologie"</t>
  </si>
  <si>
    <t xml:space="preserve">Činnost metodického centra pro informační technologie v muzejnictví (CITEM); Metodická pomoc a služby muzeím a galeriím v používání IT v muzejnictví, zajištění programu Machel Plus v ČR, Restitution - Art, DEMUS. Registr sbírek výtvarného umění </t>
  </si>
  <si>
    <t>Metodické centrum muzejní pedagogiky v ČR; Dětské muzeum - pilotní pracoviště muzejní pedagogiky v ČR a práce se zdravotně postiženou mládeží: projekt "Aktuální společenské problémy (rasismus, diskriminace, extremismus)"</t>
  </si>
  <si>
    <t>Metodické centrum konzervace - projekt: "Zlepšení efektivity ochrany předmětů kulturního dědictví, materiálové průzkumy a konzervování - restaurování vč. zpracování a prezentace výsledků činností na internetovém portálu, konferencích formou vzdělávacích aktivit" a specificky zaměřený projekt: "Záchrana litinového šperku"</t>
  </si>
  <si>
    <t>JSAF - Jihlavský spolek amatérských filmařů</t>
  </si>
  <si>
    <t>Divadelní Děčín 2011</t>
  </si>
  <si>
    <t>Národní festival ANKST - 4. etapa</t>
  </si>
  <si>
    <t>Jiráskův Hronov - 81. ročník</t>
  </si>
  <si>
    <t>Český Videosalon 2011</t>
  </si>
  <si>
    <t>Mladá Scéna 2011</t>
  </si>
  <si>
    <t>Mezinárodní folklorní festival Pardubice - Hradec Králové (XX. ročník)</t>
  </si>
  <si>
    <t>Dětská scéna 2011 - Trutnov</t>
  </si>
  <si>
    <t>Loutkářská Chrudim - 60. ročník</t>
  </si>
  <si>
    <t>Národní soutěž a výstava amatérské fotografie 2011 - 31. ročník</t>
  </si>
  <si>
    <t>Národní festival ANKST</t>
  </si>
  <si>
    <t>Malá scéna 2011</t>
  </si>
  <si>
    <t>Mladá scéna 2011</t>
  </si>
  <si>
    <t>Festival sborového umění - 54. ročník</t>
  </si>
  <si>
    <t>Národní festival neprofesionálních komorních a syymfonických těles 2011</t>
  </si>
  <si>
    <t>SOLK</t>
  </si>
  <si>
    <t>10-3</t>
  </si>
  <si>
    <t>SOU</t>
  </si>
  <si>
    <t>1-4</t>
  </si>
  <si>
    <t>Anifest</t>
  </si>
  <si>
    <t>Bohemia JazzFsst</t>
  </si>
  <si>
    <t>Mezinárodní festival animovaných filmů AniFest 2011</t>
  </si>
  <si>
    <t>Akademie klasické hudby</t>
  </si>
  <si>
    <t>4-4</t>
  </si>
  <si>
    <t>8-4</t>
  </si>
  <si>
    <t>z rozpočtu</t>
  </si>
  <si>
    <t>Celkem převod v rámci MK</t>
  </si>
  <si>
    <t xml:space="preserve">čerpání účtárna </t>
  </si>
  <si>
    <t>Olomouc</t>
  </si>
  <si>
    <t>KÚ Jihomoravského kraje</t>
  </si>
  <si>
    <t>Borozan Vjera</t>
  </si>
  <si>
    <t xml:space="preserve">Svět knihy </t>
  </si>
  <si>
    <t xml:space="preserve">RACHOT Production </t>
  </si>
  <si>
    <t xml:space="preserve">AUVIEX </t>
  </si>
  <si>
    <t>NNV</t>
  </si>
  <si>
    <t>Technické muzeum v Brně</t>
  </si>
  <si>
    <t>Ministerstvo kultury ČR</t>
  </si>
  <si>
    <t>KÚ Olomouckého kraje</t>
  </si>
  <si>
    <t>běžné</t>
  </si>
  <si>
    <t>Ústí n. Labem</t>
  </si>
  <si>
    <t>Kolín</t>
  </si>
  <si>
    <t>7.4,28-4</t>
  </si>
  <si>
    <t>rozpočet</t>
  </si>
  <si>
    <t>čerpání účtárna</t>
  </si>
  <si>
    <t>7-2,29-4</t>
  </si>
  <si>
    <t>Mezinárodní hudební festival Janáčkův máj - XXXVI. ročník</t>
  </si>
  <si>
    <t>České kulturní slavnosti</t>
  </si>
  <si>
    <t>Opona</t>
  </si>
  <si>
    <t>Nová síť</t>
  </si>
  <si>
    <t>Transfery nepodnikajícím fyz. osob.</t>
  </si>
  <si>
    <t>15-7</t>
  </si>
  <si>
    <t>MF 17</t>
  </si>
  <si>
    <t>z  7223 do 7224</t>
  </si>
  <si>
    <t>na projekt Jan Kaplický: Vlastní cestou</t>
  </si>
  <si>
    <t>Sdružení dechových orchestrů ČR</t>
  </si>
  <si>
    <t>20C</t>
  </si>
  <si>
    <t>Rakovník</t>
  </si>
  <si>
    <t>Divadelní spolek Tyl Rakovník</t>
  </si>
  <si>
    <t>Plzeň</t>
  </si>
  <si>
    <t>Celkem převod z OSFA</t>
  </si>
  <si>
    <r>
      <t xml:space="preserve">Celkem převod </t>
    </r>
    <r>
      <rPr>
        <b/>
        <i/>
        <sz val="10"/>
        <color indexed="58"/>
        <rFont val="Arial CE"/>
        <family val="0"/>
      </rPr>
      <t>z</t>
    </r>
    <r>
      <rPr>
        <i/>
        <sz val="10"/>
        <color indexed="58"/>
        <rFont val="Arial CE"/>
        <family val="0"/>
      </rPr>
      <t xml:space="preserve">  jiných kapitol</t>
    </r>
  </si>
  <si>
    <r>
      <t xml:space="preserve">Celkem převod </t>
    </r>
    <r>
      <rPr>
        <b/>
        <i/>
        <sz val="10"/>
        <color indexed="58"/>
        <rFont val="Arial CE"/>
        <family val="0"/>
      </rPr>
      <t>do</t>
    </r>
    <r>
      <rPr>
        <i/>
        <sz val="10"/>
        <color indexed="58"/>
        <rFont val="Arial CE"/>
        <family val="0"/>
      </rPr>
      <t xml:space="preserve"> jiných kapitol</t>
    </r>
  </si>
  <si>
    <t>Společnost pro festival sborového umění</t>
  </si>
  <si>
    <t>Foibos</t>
  </si>
  <si>
    <t>Navýšení rozpočtu MK ČR z OSFA</t>
  </si>
  <si>
    <t>Praha-západ</t>
  </si>
  <si>
    <t>Přerov</t>
  </si>
  <si>
    <t>11-5</t>
  </si>
  <si>
    <t>Podhradský Daniel - Dauphin Praha</t>
  </si>
  <si>
    <t>Vydání knihy František Listopad: Sebrané spisy sv. 1</t>
  </si>
  <si>
    <t>10-5</t>
  </si>
  <si>
    <t>Vydání knihy Jan Vladislav: Otevřený deník</t>
  </si>
  <si>
    <t>Tomáš Filip - Akropolis</t>
  </si>
  <si>
    <t>Vydání knihy Jaroslav Seifert: Spisy sv. 13</t>
  </si>
  <si>
    <t>Stoilov Viktor - nakladatelství Torst</t>
  </si>
  <si>
    <t xml:space="preserve">Vydání knihy Jaroslav Seifert: Spisy sv. 5 </t>
  </si>
  <si>
    <t>Vydání knihy Rukopisy královédvorský a zelenohorský a česká věda</t>
  </si>
  <si>
    <t>Transfery veřejn. rozp. územ. úrovně - obce prostřednictvím KÚ</t>
  </si>
  <si>
    <t>MF 15</t>
  </si>
  <si>
    <t>z 7224 do 7223</t>
  </si>
  <si>
    <t>oblast literatury</t>
  </si>
  <si>
    <t>na podporu literárních periodik a literárních akcí</t>
  </si>
  <si>
    <t>z 7223 do provozu PO</t>
  </si>
  <si>
    <t>Spoluorganizování slavnostního večera Cen Thálie 2011</t>
  </si>
  <si>
    <t>PO / Okres / Kraj</t>
  </si>
  <si>
    <t xml:space="preserve">FILMFEST </t>
  </si>
  <si>
    <t>MF 14</t>
  </si>
  <si>
    <t>Kulturní středisko města Ústí n.L.</t>
  </si>
  <si>
    <t>Transfery nezisk. a pod. org. (obč. sdružení)</t>
  </si>
  <si>
    <t>23-6</t>
  </si>
  <si>
    <t>OMV(OZ)-14</t>
  </si>
  <si>
    <t>Činohra Národního divadla v Soulu, Korejská republika</t>
  </si>
  <si>
    <t>Uherské Hradiště</t>
  </si>
  <si>
    <t>Transfery veřejným výzkumným institucím</t>
  </si>
  <si>
    <t>Transf. nepodnikajícím fyz. osobám</t>
  </si>
  <si>
    <t>R e k a p i t u l a c e</t>
  </si>
  <si>
    <t>Transfery. veřejným výzkumným institucím</t>
  </si>
  <si>
    <t>Gruberová Helena</t>
  </si>
  <si>
    <t>Památník Lidice</t>
  </si>
  <si>
    <t>KÚ Pardubického kraje</t>
  </si>
  <si>
    <t>Tanec Praha</t>
  </si>
  <si>
    <t>Asociace českých filmových klubů</t>
  </si>
  <si>
    <t>Památník národního písemnictví</t>
  </si>
  <si>
    <t>Muzeum skla a bižuterie v Jablonci n.N.</t>
  </si>
  <si>
    <t>Frýdek-Místek</t>
  </si>
  <si>
    <t>Institut dokumentárního filmu</t>
  </si>
  <si>
    <t>Celkem navýšení z VPS</t>
  </si>
  <si>
    <t>N e p o s k y t n u t o</t>
  </si>
  <si>
    <t>zdr.post.</t>
  </si>
  <si>
    <t>KÚ Libereckého kraje</t>
  </si>
  <si>
    <t>Česká filmová komora</t>
  </si>
  <si>
    <t>Moravská zemská knihovna</t>
  </si>
  <si>
    <t>Peněžní dar do zahraničí</t>
  </si>
  <si>
    <t>MK ČR - vlastní - odbory</t>
  </si>
  <si>
    <t>Celkem OUK</t>
  </si>
  <si>
    <t>Česká taneční platforma</t>
  </si>
  <si>
    <t>Theater.cz</t>
  </si>
  <si>
    <t>Pražský divadelní festival německého jazyka</t>
  </si>
  <si>
    <t>Nová síť (divadelní část)</t>
  </si>
  <si>
    <t>Východočeské divadlo Pardubice</t>
  </si>
  <si>
    <t>Grand Festival smíchu</t>
  </si>
  <si>
    <t>25.3,8-4</t>
  </si>
  <si>
    <t>Mendelovo gymnázium Opava</t>
  </si>
  <si>
    <t>Transfery veřejn. rozp. územ. úrovně - kraje</t>
  </si>
  <si>
    <t>Národní knihovna Praha</t>
  </si>
  <si>
    <t>Brněnské kulturní centrum</t>
  </si>
  <si>
    <t>ORNK se ZPO</t>
  </si>
  <si>
    <t>Celkem SOEU</t>
  </si>
  <si>
    <t>Orchestr mladých Evropské unie</t>
  </si>
  <si>
    <t>Domažlice</t>
  </si>
  <si>
    <t>Nadace Prague Biennale</t>
  </si>
  <si>
    <t>Adámek Jiří</t>
  </si>
  <si>
    <t>Lang Dominik</t>
  </si>
  <si>
    <t>Transfery nezisk. a pod. org. - obecně prosp. org.</t>
  </si>
  <si>
    <t>Transfery nezisk. a pod. org. - církev a náb.spol.</t>
  </si>
  <si>
    <t>Třebíč</t>
  </si>
  <si>
    <t>Ústí n. Orlicí</t>
  </si>
  <si>
    <t>Jindřichův Hradec</t>
  </si>
  <si>
    <t>9-3,30-5</t>
  </si>
  <si>
    <t>Děčín</t>
  </si>
  <si>
    <t>Náchod</t>
  </si>
  <si>
    <t>20A</t>
  </si>
  <si>
    <t>Muzeum romské kultury</t>
  </si>
  <si>
    <t>Opava</t>
  </si>
  <si>
    <t>Steinerová Petra</t>
  </si>
  <si>
    <t>Sdružení pro tvořivou dramatiku</t>
  </si>
  <si>
    <t>Vydání publikace Petr Chelčický: Síť víry pravé</t>
  </si>
  <si>
    <t>Transfery nezisk. a pod. org. (nadace)</t>
  </si>
  <si>
    <t>Transfery veřejn. rozp. územ. úrovně (obce prostřed. KÚ)</t>
  </si>
  <si>
    <t>Moravská galerie v Brně</t>
  </si>
  <si>
    <t>Transfery z jiných kapitol</t>
  </si>
  <si>
    <t>SR</t>
  </si>
  <si>
    <t>Praha-východ</t>
  </si>
  <si>
    <t>26-7</t>
  </si>
  <si>
    <t>OMA-15</t>
  </si>
  <si>
    <t>Nákup filmů a licence</t>
  </si>
  <si>
    <t>15-6</t>
  </si>
  <si>
    <t xml:space="preserve">ARS / KONCERT </t>
  </si>
  <si>
    <t>MHF Moravská podzim 2011</t>
  </si>
  <si>
    <t>Colour Production, Dolní Lhota</t>
  </si>
  <si>
    <t>Colours of Ostrava</t>
  </si>
  <si>
    <t>Drožď Lubomír</t>
  </si>
  <si>
    <t>Stipendium na projekt "Perplex (aneb román s tajemstvím)"</t>
  </si>
  <si>
    <t>Jiřičková Eva MgA.</t>
  </si>
  <si>
    <t>Stipendium na projekt "Reartikulovat se seniory"</t>
  </si>
  <si>
    <t>Kozelka Milan</t>
  </si>
  <si>
    <t>Stipensium na projekt "Kniha Manhattanský deník - texty z New Yorku"</t>
  </si>
  <si>
    <t>Lipavský Matěj MgA.</t>
  </si>
  <si>
    <t>Stipendium na projekt "Komiksová adaptace románu Chyba (výtvarné zpracování)"</t>
  </si>
  <si>
    <t>Pavel Jan</t>
  </si>
  <si>
    <t>Stipendium na projekt "Děti z půdy"</t>
  </si>
  <si>
    <t>Železná Jana MgA.</t>
  </si>
  <si>
    <t>Stipendium na projekt "Příliš hladká smrt"</t>
  </si>
  <si>
    <t>Vondráček Jiří</t>
  </si>
  <si>
    <t>Stipendium na projekt "Čtyři texty divadelních her Pohádky z Dobráčkova"</t>
  </si>
  <si>
    <t>29-4,15-7</t>
  </si>
  <si>
    <t>KÚ Kraje Vysočina</t>
  </si>
  <si>
    <t>Městské kult. stř. v Náměšti n. Oslavou</t>
  </si>
  <si>
    <t>Folkové prázdniny</t>
  </si>
  <si>
    <t>AB Studio</t>
  </si>
  <si>
    <t>Letní jazzová dílna Karla Velebného</t>
  </si>
  <si>
    <t>The Czech Ensemble Baroque, Loučka</t>
  </si>
  <si>
    <t>Hudební festival Znojmo 2011</t>
  </si>
  <si>
    <t>1-8</t>
  </si>
  <si>
    <t>OMG-25</t>
  </si>
  <si>
    <t>Rembrandt, Hals a přátelé. Zlatý věk holandského malířství</t>
  </si>
  <si>
    <r>
      <t>Metodické centrum pro muzea výtvarného umění NG v Praze</t>
    </r>
    <r>
      <rPr>
        <sz val="9"/>
        <rFont val="Arial CE"/>
        <family val="0"/>
      </rPr>
      <t xml:space="preserve"> - inf. a metodické pracoviště</t>
    </r>
  </si>
  <si>
    <t>Vynálezy a vynálezci</t>
  </si>
  <si>
    <t>28-7</t>
  </si>
  <si>
    <t>Skálová Alžběta MgA.</t>
  </si>
  <si>
    <t>Stipendium na projekt "Industriální krajina"</t>
  </si>
  <si>
    <t>Michal Šimon</t>
  </si>
  <si>
    <t>Stipendium na projekt "Studium na The Juilliard School of Music, New York, bykalářský studijní program - hudební umění - housle"</t>
  </si>
  <si>
    <t>Držková Kateřina MgA.</t>
  </si>
  <si>
    <t>Stipendium na projekt "Komplex Albena"</t>
  </si>
  <si>
    <t>Dopisy Jakuba Demla Františku Bílkovi</t>
  </si>
  <si>
    <t>Dny české státnosti</t>
  </si>
  <si>
    <t>Vydání knihy Česká měna</t>
  </si>
  <si>
    <t>AV ČR - Ústav pro českou literaturu</t>
  </si>
  <si>
    <t>13-7</t>
  </si>
  <si>
    <t>Divadlo Loutek</t>
  </si>
  <si>
    <t>Spectaculo interesse</t>
  </si>
  <si>
    <t>Bambušek Miroslav Bc.</t>
  </si>
  <si>
    <t>Stipendium na projekt "Vytvoření scénáře grafické novely Ve stínu šumavských hvozdů"</t>
  </si>
  <si>
    <t>Stipendium na projekt "Tvorba původní divadelní hry Miroslava Bambuška Ropa"</t>
  </si>
  <si>
    <t>17-3,4-8</t>
  </si>
  <si>
    <t>23-2,vrat.18-8</t>
  </si>
  <si>
    <t>6-5,změna 23-8</t>
  </si>
  <si>
    <t>změna 23-8</t>
  </si>
  <si>
    <t>Dosušeno aneb Příběh záchrany zaplavených archiválií a modelů 2002-2011</t>
  </si>
  <si>
    <t>6-5,změna 10-8</t>
  </si>
  <si>
    <t>17-8</t>
  </si>
  <si>
    <t>Collegium Bohemicum</t>
  </si>
  <si>
    <t>Dny české a německé kultury v Drážďanech - 13. ročník</t>
  </si>
  <si>
    <t>19-8</t>
  </si>
  <si>
    <t>312</t>
  </si>
  <si>
    <t>Český Krumlov</t>
  </si>
  <si>
    <t>Nadační fond Festival komorní hudby Č.K.</t>
  </si>
  <si>
    <t>Festival komorní hudby Český Krumlov</t>
  </si>
  <si>
    <t>22-8</t>
  </si>
  <si>
    <t>205</t>
  </si>
  <si>
    <t>Kutná Hora</t>
  </si>
  <si>
    <t>Bumbálková Nina</t>
  </si>
  <si>
    <r>
      <t xml:space="preserve">Stipendium na projekt "Fotografický </t>
    </r>
    <r>
      <rPr>
        <sz val="9"/>
        <rFont val="Arial CE"/>
        <family val="0"/>
      </rPr>
      <t>dokument squatů a alternativních obydlí v Londýně, UK"</t>
    </r>
  </si>
  <si>
    <t>15-8</t>
  </si>
  <si>
    <t>Pelhřimov</t>
  </si>
  <si>
    <t>Křišťan Vít Bc.</t>
  </si>
  <si>
    <t>Stipendium na projekt "Studijní pobyt v zahraničí"</t>
  </si>
  <si>
    <t>Wien, Rakousko</t>
  </si>
  <si>
    <t>Kilic Lenka Mgr., Ph.D.</t>
  </si>
  <si>
    <t>Stipendium na projekt "Jen kdyby ta mama byla jiná … komorní opera o životě Boženy Němcové"</t>
  </si>
  <si>
    <t>26-4,23-6,7-9</t>
  </si>
  <si>
    <t>17-6,7-9</t>
  </si>
  <si>
    <t>30-8</t>
  </si>
  <si>
    <t>Ondrašíková Věra MgA, Ph.D.</t>
  </si>
  <si>
    <t>Stipendium na projekt "Studijní pobyt V. Ondrašíkové v organizaci Trans-Media-Academy Hellerau (Drážďany)"</t>
  </si>
  <si>
    <t>Česká Lípa</t>
  </si>
  <si>
    <t>Procházka Tomáš Mgr.</t>
  </si>
  <si>
    <t>Stipendium na projekt "Prales"</t>
  </si>
  <si>
    <t>Čtyři dny</t>
  </si>
  <si>
    <t>Čtyři a čtyři dny v pohybu</t>
  </si>
  <si>
    <t>7-9</t>
  </si>
  <si>
    <t>SOU-35</t>
  </si>
  <si>
    <t>Kongres OISTAT v Praze</t>
  </si>
  <si>
    <t>Činnost českého střediska AICT SČDK v roce 2011</t>
  </si>
  <si>
    <t>Nejlepší česká škola</t>
  </si>
  <si>
    <t>Slovensko-česká společnost</t>
  </si>
  <si>
    <t>Pořádání Česko-slovenských kulturních dnů 2011</t>
  </si>
  <si>
    <t>23-2,změna13-9</t>
  </si>
  <si>
    <t>11-5,1-9</t>
  </si>
  <si>
    <t>1-9</t>
  </si>
  <si>
    <t>9-9</t>
  </si>
  <si>
    <t>Komárek Aleš BcA.</t>
  </si>
  <si>
    <t>Stipendium na projekt "Studijní pobyt na Universität für Musik und darstellende Kunst Wien - postragraduální kurz orchesterálního dirigování"</t>
  </si>
  <si>
    <t>Hostování souboru Farma v jeskyni na festivalech ve Slovinsku a Makedonii</t>
  </si>
  <si>
    <t>21-6,změna 21-9</t>
  </si>
  <si>
    <t>23-9</t>
  </si>
  <si>
    <t>OMV(OZ)-24</t>
  </si>
  <si>
    <t>Uspořádání společenské akcepo představení v Korejské republice</t>
  </si>
  <si>
    <t>25-11</t>
  </si>
  <si>
    <t>OZ(OMV)-27</t>
  </si>
  <si>
    <t>Informační stánek na hudebním veletrhu MIDEM - příprava</t>
  </si>
  <si>
    <t>Unijazz - sdužení na podporu kult. aktivit</t>
  </si>
  <si>
    <t>Mezinárodní hudební festival Alternativa</t>
  </si>
  <si>
    <t>7.4,23-8,3-11</t>
  </si>
  <si>
    <t>Dílny dětského a mladého divadla</t>
  </si>
  <si>
    <t>Nahlížení 2011 - přehlídka a dílny</t>
  </si>
  <si>
    <t>10.6,6-10</t>
  </si>
  <si>
    <t>7.4,6-10</t>
  </si>
  <si>
    <t>Šránkův Písek 2011 a Šumperk 2011</t>
  </si>
  <si>
    <t>10.6,10-6</t>
  </si>
  <si>
    <t>Etnická asociace Etnica</t>
  </si>
  <si>
    <t>Folkór bez hranic</t>
  </si>
  <si>
    <t>Dědictví a budoucnost</t>
  </si>
  <si>
    <t>Festival českého umění a kultury v SRN</t>
  </si>
  <si>
    <t>17-6,7-9,11-10</t>
  </si>
  <si>
    <t>Sport Bohemia</t>
  </si>
  <si>
    <t>FENOMÉN</t>
  </si>
  <si>
    <t>27-10</t>
  </si>
  <si>
    <t>Pražské komorní divadlo</t>
  </si>
  <si>
    <t>Uvedení inscenace Weissenstein na festivalu Divadelná Nitra</t>
  </si>
  <si>
    <t>3-10</t>
  </si>
  <si>
    <t>Jičín</t>
  </si>
  <si>
    <t>České doteky hudby, Em-Art</t>
  </si>
  <si>
    <t>České doteky hudby</t>
  </si>
  <si>
    <t>9-3,3-10</t>
  </si>
  <si>
    <t>10-10</t>
  </si>
  <si>
    <t>Nadační fond Česká knižnice</t>
  </si>
  <si>
    <t>Vydání knihy Josef Svatopluk Machar: Básně</t>
  </si>
  <si>
    <t>Vydání knihy Alois a Vilém Mrštíkové: Rok na vsi I-II</t>
  </si>
  <si>
    <t>Vydání knihy Jan Neruda: Povídky malostranské</t>
  </si>
  <si>
    <t>Vydání knihy Vítězslav Nezval: Básně II</t>
  </si>
  <si>
    <t xml:space="preserve">Vydání knihy Marie Pujmanová: Pod křídly. Pacientka doktora Hegela. Předtucha </t>
  </si>
  <si>
    <t>7-4,10-6,6-10</t>
  </si>
  <si>
    <t>7-4,6-10</t>
  </si>
  <si>
    <t>Postupová přehlídka školních dětských pěveckých sborů 2011</t>
  </si>
  <si>
    <t>Doprava divadla k účasti na festivalu Divadelná Nitra</t>
  </si>
  <si>
    <t>10-6,6-10</t>
  </si>
  <si>
    <t>27-7,10-10</t>
  </si>
  <si>
    <t>Vydání publikace Petr Bezruč: Slezské písně</t>
  </si>
  <si>
    <t>Činnost ČFK - prezetace české kinematografie v ČR a zahraničí - prezentace ČR jako destinace vhodné k natáčení</t>
  </si>
  <si>
    <t>13-6,14-11</t>
  </si>
  <si>
    <t>START POINT 2011 - výstava (nejlepší diplomové práce evropských akademií)</t>
  </si>
  <si>
    <t>14-11</t>
  </si>
  <si>
    <t>Slavík Herbert</t>
  </si>
  <si>
    <t>Vyslání výstavy Svatořečení Anežky České do Vatikánu</t>
  </si>
  <si>
    <t>23-11</t>
  </si>
  <si>
    <t>SOU-46</t>
  </si>
  <si>
    <t>Rok české hudby 2014</t>
  </si>
  <si>
    <t>Virtuální badatelna</t>
  </si>
  <si>
    <t>24-10</t>
  </si>
  <si>
    <t>MF 26</t>
  </si>
  <si>
    <t>na podporu odborné literatury v oblasti literární vědy, kritiky ve výb. přízení r. 2011</t>
  </si>
  <si>
    <t>2-11</t>
  </si>
  <si>
    <t>MF 27</t>
  </si>
  <si>
    <t>na projekt Czech Music quarterly</t>
  </si>
  <si>
    <t>MF 28</t>
  </si>
  <si>
    <t>na projekt Nová síť - DNA Kontinnum a SPACE.CZ - Glass is Tumorrow</t>
  </si>
  <si>
    <t>22-11</t>
  </si>
  <si>
    <t>MF 31</t>
  </si>
  <si>
    <t>z 7223 do 7224</t>
  </si>
  <si>
    <t>na projekty pro Novou síť - Rok české hudby a Virtuální badatelna</t>
  </si>
  <si>
    <t>24-11</t>
  </si>
  <si>
    <t>MF 34</t>
  </si>
  <si>
    <t>MF  4</t>
  </si>
  <si>
    <t>z kap. 333 - MŠMT</t>
  </si>
  <si>
    <t>na projekt Fenomén</t>
  </si>
  <si>
    <t>souhlasí s MF 34</t>
  </si>
  <si>
    <t>29-11</t>
  </si>
  <si>
    <t>G-DESIGN CZ</t>
  </si>
  <si>
    <t>Vydání publikace O. Kulhánek: Známková tvorba 1990-2011</t>
  </si>
  <si>
    <t>Nová síť (taneční část)</t>
  </si>
  <si>
    <t>7-4,18-11</t>
  </si>
  <si>
    <t>SOEU-5,30</t>
  </si>
  <si>
    <t>9-3,změna 30-11</t>
  </si>
  <si>
    <t>30-11</t>
  </si>
  <si>
    <t>OMV(OZ)-33</t>
  </si>
  <si>
    <t>Metodologické problémy prezentace výtvarné a vizuální kultury  v muzejním kontextu a jejich implementace do přípravy, organizace a realizace dlouhodobých výstavních projektů a expozic.</t>
  </si>
  <si>
    <t>Sláva Sobotovičová: Mírný posun</t>
  </si>
  <si>
    <t>19-10,29.11</t>
  </si>
  <si>
    <t>9.12</t>
  </si>
  <si>
    <t>Divadlo Bez Zábradlí</t>
  </si>
  <si>
    <t>Festival České divadlo v Bratislavě</t>
  </si>
  <si>
    <t>Divadlo Ungelt</t>
  </si>
  <si>
    <t>6-5,14.12</t>
  </si>
  <si>
    <t>14.12</t>
  </si>
  <si>
    <t>OMG-16</t>
  </si>
  <si>
    <t>OMG-11,16</t>
  </si>
  <si>
    <t>Depozitář, Edice</t>
  </si>
  <si>
    <t>1.12</t>
  </si>
  <si>
    <t>Vydání knihy R. Ibrahim: Úvod do studia verše</t>
  </si>
  <si>
    <t>7.12</t>
  </si>
  <si>
    <t>Činoherní klub, o.p.s.</t>
  </si>
  <si>
    <t>Na dopravu divadla k vystoupení v Bratislavě</t>
  </si>
  <si>
    <t>18.5, 13.12</t>
  </si>
  <si>
    <t>3.6,13.12</t>
  </si>
  <si>
    <t>Národní divadlo Brno</t>
  </si>
  <si>
    <t>na dopravu divadla k vystoupení na Festivalu České divadlo 2011 v Bratislavě</t>
  </si>
  <si>
    <t>13.12</t>
  </si>
  <si>
    <t>Magistrát pro Studio Ypsilon</t>
  </si>
  <si>
    <t>Magistrát pro Městská divadla Pražská</t>
  </si>
  <si>
    <t>21.12</t>
  </si>
  <si>
    <t>Město Teplice nad Metují</t>
  </si>
  <si>
    <t>dotace na projekt Mezinárodní horolezecký filmový festival</t>
  </si>
  <si>
    <t>20.12</t>
  </si>
  <si>
    <t>Jazz Side. o.s.</t>
  </si>
  <si>
    <t>Provoz bigbandu B Side Band</t>
  </si>
  <si>
    <t xml:space="preserve">kontrola s pí </t>
  </si>
  <si>
    <t>Macholdovou</t>
  </si>
  <si>
    <t>5/12</t>
  </si>
  <si>
    <t>kontrola 5/12</t>
  </si>
  <si>
    <t>pí Machold.</t>
  </si>
  <si>
    <t>Metodické centrum konzervace - projekt: "Zlepšení efektivity ochrany předmětů kulturního dědictví, materiálové průzkumy a konzervování - restaurování vč. zpracování a prezentace výsledků činností na internetovém portálu, konferencích formou vzdělávacích a</t>
  </si>
  <si>
    <t>9-12</t>
  </si>
  <si>
    <t xml:space="preserve"> </t>
  </si>
  <si>
    <t xml:space="preserve"> Mezinárodní horolezecký filmový festival</t>
  </si>
  <si>
    <t>Doprava divadla k vystoupení na Festivalu České divadlo 2011 v Bratislavě</t>
  </si>
  <si>
    <t>ZMĚNA 14.12</t>
  </si>
  <si>
    <t>29-11/NNV</t>
  </si>
  <si>
    <t>19-10</t>
  </si>
  <si>
    <t>Celkem poskytnuto  vč.  NNV</t>
  </si>
  <si>
    <t>ZO(OMV)</t>
  </si>
  <si>
    <t>M. Melena - výstava a publikace (DÚ)</t>
  </si>
  <si>
    <t>OZ(OMV)-18</t>
  </si>
  <si>
    <t>prezentace českých umělců na Mezinárodním festivalu v Chile</t>
  </si>
  <si>
    <t xml:space="preserve">NPÚ </t>
  </si>
  <si>
    <t>souhlasí na</t>
  </si>
  <si>
    <t>5.5</t>
  </si>
  <si>
    <t>European Union Youth</t>
  </si>
  <si>
    <t>úhrada za provoz</t>
  </si>
  <si>
    <t>Bohemia Multi</t>
  </si>
  <si>
    <t>31.12</t>
  </si>
  <si>
    <t>15.4</t>
  </si>
  <si>
    <t>Sdružení historických sídel Čech, Moravy a Slezska</t>
  </si>
  <si>
    <t>vydání katalogu památek</t>
  </si>
  <si>
    <t>Mezinárodní den památek a sídel</t>
  </si>
  <si>
    <t xml:space="preserve">kontrola na </t>
  </si>
  <si>
    <t>Nakladatelství Olympia</t>
  </si>
  <si>
    <t>Vydání publikace Kol. autorů: Cesty ze krásou a poznáním. Turistický lexikon ČR.</t>
  </si>
  <si>
    <t xml:space="preserve">Poskytnuto </t>
  </si>
  <si>
    <t>Transfery položka 5213</t>
  </si>
  <si>
    <t>Celkem OMV</t>
  </si>
  <si>
    <t>Řádek č. 7224 Program podpory významných a mimořádných akcí</t>
  </si>
  <si>
    <t xml:space="preserve">Č e r p á n í   c e l k e m </t>
  </si>
  <si>
    <t>Spolek Nicholase Wintona</t>
  </si>
  <si>
    <t>Nickyho rodina, kulturně vzdělávací projekt</t>
  </si>
  <si>
    <r>
      <t>Metodické centrum pro muzea výtvarného umění NG v Praze</t>
    </r>
    <r>
      <rPr>
        <sz val="9"/>
        <rFont val="Arial CE"/>
        <family val="2"/>
      </rPr>
      <t xml:space="preserve"> - inf. a metodické pracoviště</t>
    </r>
  </si>
  <si>
    <r>
      <t xml:space="preserve">Celkem převod </t>
    </r>
    <r>
      <rPr>
        <b/>
        <i/>
        <sz val="10"/>
        <rFont val="Arial CE"/>
        <family val="0"/>
      </rPr>
      <t>do</t>
    </r>
    <r>
      <rPr>
        <i/>
        <sz val="10"/>
        <rFont val="Arial CE"/>
        <family val="0"/>
      </rPr>
      <t xml:space="preserve"> jiných kapitol</t>
    </r>
  </si>
  <si>
    <r>
      <t xml:space="preserve">Celkem převod </t>
    </r>
    <r>
      <rPr>
        <b/>
        <i/>
        <sz val="10"/>
        <rFont val="Arial CE"/>
        <family val="0"/>
      </rPr>
      <t>z</t>
    </r>
    <r>
      <rPr>
        <i/>
        <sz val="10"/>
        <rFont val="Arial CE"/>
        <family val="0"/>
      </rPr>
      <t xml:space="preserve">  jiných kapitol</t>
    </r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</si>
</sst>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/m/yy"/>
    <numFmt numFmtId="166" formatCode="d\-mmm\."/>
    <numFmt numFmtId="167" formatCode="0.0"/>
    <numFmt numFmtId="168" formatCode="#,##0.0"/>
    <numFmt numFmtId="169" formatCode="_-* #,##0.0\ _K_č_-;\-* #,##0.0\ _K_č_-;_-* &quot;-&quot;?\ _K_č_-;_-@_-"/>
    <numFmt numFmtId="170" formatCode="#,##0.0000"/>
    <numFmt numFmtId="171" formatCode="#,##0.000"/>
    <numFmt numFmtId="172" formatCode="#,##0.00_ ;\-#,##0.00\ "/>
    <numFmt numFmtId="173" formatCode="d/m/yy\ h:mm"/>
    <numFmt numFmtId="174" formatCode="#,##0.00000"/>
    <numFmt numFmtId="175" formatCode="0.00000"/>
    <numFmt numFmtId="176" formatCode="#,##0.00\ [$€-1]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-405]d\.\ mmmm\ yyyy"/>
    <numFmt numFmtId="181" formatCode="d/m;@"/>
    <numFmt numFmtId="182" formatCode="d/m/yy;@"/>
    <numFmt numFmtId="183" formatCode="000\ 00"/>
    <numFmt numFmtId="184" formatCode="0.000"/>
    <numFmt numFmtId="185" formatCode="mmm/yyyy"/>
    <numFmt numFmtId="186" formatCode="#,##0.00\ _K_č;[Red]#,##0.00\ _K_č"/>
    <numFmt numFmtId="187" formatCode="dd/mm/yy"/>
    <numFmt numFmtId="188" formatCode="#,##0.00\ [$€-1];\-#,##0.00\ [$€-1]"/>
    <numFmt numFmtId="189" formatCode="[&lt;=9999999]###\ ##\ ##;##\ ##\ ##\ ##"/>
    <numFmt numFmtId="190" formatCode="0.0000000"/>
    <numFmt numFmtId="191" formatCode="0.0000"/>
  </numFmts>
  <fonts count="36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sz val="10"/>
      <color indexed="10"/>
      <name val="Arial CE"/>
      <family val="2"/>
    </font>
    <font>
      <b/>
      <u val="single"/>
      <sz val="10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2"/>
    </font>
    <font>
      <sz val="10"/>
      <color indexed="12"/>
      <name val="Arial CE"/>
      <family val="2"/>
    </font>
    <font>
      <i/>
      <u val="single"/>
      <sz val="10"/>
      <name val="Arial CE"/>
      <family val="2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b/>
      <sz val="11"/>
      <color indexed="14"/>
      <name val="Arial CE"/>
      <family val="2"/>
    </font>
    <font>
      <sz val="10"/>
      <color indexed="14"/>
      <name val="Arial CE"/>
      <family val="2"/>
    </font>
    <font>
      <b/>
      <sz val="9"/>
      <name val="Arial CE"/>
      <family val="2"/>
    </font>
    <font>
      <i/>
      <sz val="10"/>
      <name val="Arial CE"/>
      <family val="0"/>
    </font>
    <font>
      <b/>
      <i/>
      <u val="single"/>
      <sz val="10"/>
      <color indexed="12"/>
      <name val="Arial CE"/>
      <family val="0"/>
    </font>
    <font>
      <b/>
      <u val="single"/>
      <sz val="9"/>
      <name val="Arial CE"/>
      <family val="0"/>
    </font>
    <font>
      <sz val="10"/>
      <name val="Arial"/>
      <family val="2"/>
    </font>
    <font>
      <i/>
      <sz val="10"/>
      <color indexed="58"/>
      <name val="Arial CE"/>
      <family val="0"/>
    </font>
    <font>
      <b/>
      <i/>
      <u val="single"/>
      <sz val="10"/>
      <color indexed="58"/>
      <name val="Arial CE"/>
      <family val="2"/>
    </font>
    <font>
      <b/>
      <sz val="10"/>
      <color indexed="14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u val="single"/>
      <sz val="9"/>
      <name val="Arial CE"/>
      <family val="2"/>
    </font>
    <font>
      <sz val="9"/>
      <color indexed="10"/>
      <name val="Arial CE"/>
      <family val="2"/>
    </font>
    <font>
      <sz val="11"/>
      <name val="Arial CE"/>
      <family val="0"/>
    </font>
    <font>
      <sz val="11"/>
      <color indexed="8"/>
      <name val="Arial CE"/>
      <family val="0"/>
    </font>
    <font>
      <b/>
      <i/>
      <sz val="10"/>
      <color indexed="58"/>
      <name val="Arial CE"/>
      <family val="0"/>
    </font>
    <font>
      <sz val="10"/>
      <color indexed="52"/>
      <name val="Arial CE"/>
      <family val="2"/>
    </font>
    <font>
      <sz val="9"/>
      <color indexed="14"/>
      <name val="Arial CE"/>
      <family val="2"/>
    </font>
    <font>
      <b/>
      <sz val="10"/>
      <color indexed="10"/>
      <name val="Arial CE"/>
      <family val="2"/>
    </font>
    <font>
      <sz val="10"/>
      <color indexed="63"/>
      <name val="Arial CE"/>
      <family val="2"/>
    </font>
    <font>
      <sz val="10"/>
      <color indexed="8"/>
      <name val="Arial CE"/>
      <family val="2"/>
    </font>
    <font>
      <b/>
      <sz val="11"/>
      <name val="Arial CE"/>
      <family val="2"/>
    </font>
    <font>
      <b/>
      <i/>
      <u val="single"/>
      <sz val="10"/>
      <name val="Arial CE"/>
      <family val="2"/>
    </font>
    <font>
      <b/>
      <i/>
      <sz val="10"/>
      <name val="Arial CE"/>
      <family val="0"/>
    </font>
  </fonts>
  <fills count="1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2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vertical="top"/>
    </xf>
    <xf numFmtId="0" fontId="1" fillId="2" borderId="2" xfId="0" applyFont="1" applyFill="1" applyBorder="1" applyAlignment="1">
      <alignment/>
    </xf>
    <xf numFmtId="0" fontId="0" fillId="3" borderId="2" xfId="0" applyFont="1" applyFill="1" applyBorder="1" applyAlignment="1">
      <alignment vertical="top"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0" fillId="4" borderId="3" xfId="0" applyFont="1" applyFill="1" applyBorder="1" applyAlignment="1">
      <alignment/>
    </xf>
    <xf numFmtId="0" fontId="0" fillId="0" borderId="2" xfId="0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vertical="top"/>
    </xf>
    <xf numFmtId="49" fontId="0" fillId="0" borderId="2" xfId="0" applyNumberFormat="1" applyFont="1" applyFill="1" applyBorder="1" applyAlignment="1">
      <alignment wrapText="1"/>
    </xf>
    <xf numFmtId="49" fontId="0" fillId="0" borderId="2" xfId="0" applyNumberFormat="1" applyFont="1" applyFill="1" applyBorder="1" applyAlignment="1">
      <alignment horizontal="center" vertical="top"/>
    </xf>
    <xf numFmtId="0" fontId="3" fillId="4" borderId="2" xfId="0" applyFont="1" applyFill="1" applyBorder="1" applyAlignment="1">
      <alignment vertical="top"/>
    </xf>
    <xf numFmtId="0" fontId="8" fillId="0" borderId="2" xfId="0" applyFont="1" applyFill="1" applyBorder="1" applyAlignment="1">
      <alignment vertical="top"/>
    </xf>
    <xf numFmtId="0" fontId="0" fillId="5" borderId="2" xfId="0" applyFont="1" applyFill="1" applyBorder="1" applyAlignment="1">
      <alignment vertical="top"/>
    </xf>
    <xf numFmtId="0" fontId="0" fillId="5" borderId="2" xfId="0" applyFont="1" applyFill="1" applyBorder="1" applyAlignment="1">
      <alignment vertical="top" wrapText="1"/>
    </xf>
    <xf numFmtId="0" fontId="0" fillId="0" borderId="5" xfId="0" applyFont="1" applyFill="1" applyBorder="1" applyAlignment="1">
      <alignment/>
    </xf>
    <xf numFmtId="0" fontId="0" fillId="3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/>
    </xf>
    <xf numFmtId="4" fontId="0" fillId="0" borderId="2" xfId="0" applyNumberFormat="1" applyFont="1" applyFill="1" applyBorder="1" applyAlignment="1">
      <alignment wrapText="1"/>
    </xf>
    <xf numFmtId="4" fontId="0" fillId="4" borderId="2" xfId="0" applyNumberFormat="1" applyFont="1" applyFill="1" applyBorder="1" applyAlignment="1">
      <alignment wrapText="1"/>
    </xf>
    <xf numFmtId="0" fontId="0" fillId="4" borderId="6" xfId="0" applyFont="1" applyFill="1" applyBorder="1" applyAlignment="1">
      <alignment vertical="top"/>
    </xf>
    <xf numFmtId="0" fontId="0" fillId="2" borderId="7" xfId="0" applyFont="1" applyFill="1" applyBorder="1" applyAlignment="1">
      <alignment/>
    </xf>
    <xf numFmtId="0" fontId="0" fillId="0" borderId="3" xfId="0" applyFont="1" applyFill="1" applyBorder="1" applyAlignment="1">
      <alignment horizontal="center" vertical="top"/>
    </xf>
    <xf numFmtId="0" fontId="0" fillId="0" borderId="2" xfId="0" applyNumberFormat="1" applyFont="1" applyFill="1" applyBorder="1" applyAlignment="1">
      <alignment vertical="top" wrapText="1"/>
    </xf>
    <xf numFmtId="171" fontId="3" fillId="5" borderId="2" xfId="0" applyNumberFormat="1" applyFont="1" applyFill="1" applyBorder="1" applyAlignment="1">
      <alignment/>
    </xf>
    <xf numFmtId="0" fontId="0" fillId="0" borderId="2" xfId="0" applyBorder="1" applyAlignment="1">
      <alignment vertical="top"/>
    </xf>
    <xf numFmtId="171" fontId="3" fillId="6" borderId="2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4" borderId="2" xfId="0" applyFont="1" applyFill="1" applyBorder="1" applyAlignment="1">
      <alignment vertical="top"/>
    </xf>
    <xf numFmtId="0" fontId="0" fillId="4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/>
    </xf>
    <xf numFmtId="0" fontId="0" fillId="0" borderId="1" xfId="0" applyBorder="1" applyAlignment="1">
      <alignment horizontal="center" vertical="top"/>
    </xf>
    <xf numFmtId="49" fontId="5" fillId="0" borderId="3" xfId="0" applyNumberFormat="1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0" fillId="2" borderId="2" xfId="0" applyFont="1" applyFill="1" applyBorder="1" applyAlignment="1">
      <alignment vertical="top"/>
    </xf>
    <xf numFmtId="0" fontId="0" fillId="7" borderId="6" xfId="0" applyFont="1" applyFill="1" applyBorder="1" applyAlignment="1">
      <alignment vertical="top"/>
    </xf>
    <xf numFmtId="49" fontId="1" fillId="2" borderId="2" xfId="0" applyNumberFormat="1" applyFont="1" applyFill="1" applyBorder="1" applyAlignment="1">
      <alignment horizontal="right" wrapText="1"/>
    </xf>
    <xf numFmtId="171" fontId="7" fillId="2" borderId="8" xfId="0" applyNumberFormat="1" applyFont="1" applyFill="1" applyBorder="1" applyAlignment="1">
      <alignment/>
    </xf>
    <xf numFmtId="171" fontId="7" fillId="2" borderId="6" xfId="0" applyNumberFormat="1" applyFont="1" applyFill="1" applyBorder="1" applyAlignment="1">
      <alignment/>
    </xf>
    <xf numFmtId="171" fontId="10" fillId="2" borderId="6" xfId="0" applyNumberFormat="1" applyFont="1" applyFill="1" applyBorder="1" applyAlignment="1">
      <alignment horizontal="centerContinuous"/>
    </xf>
    <xf numFmtId="171" fontId="7" fillId="2" borderId="2" xfId="0" applyNumberFormat="1" applyFont="1" applyFill="1" applyBorder="1" applyAlignment="1">
      <alignment horizontal="center"/>
    </xf>
    <xf numFmtId="171" fontId="7" fillId="2" borderId="2" xfId="0" applyNumberFormat="1" applyFont="1" applyFill="1" applyBorder="1" applyAlignment="1">
      <alignment/>
    </xf>
    <xf numFmtId="171" fontId="7" fillId="2" borderId="2" xfId="0" applyNumberFormat="1" applyFont="1" applyFill="1" applyBorder="1" applyAlignment="1">
      <alignment/>
    </xf>
    <xf numFmtId="171" fontId="7" fillId="2" borderId="2" xfId="0" applyNumberFormat="1" applyFont="1" applyFill="1" applyBorder="1" applyAlignment="1">
      <alignment horizontal="right"/>
    </xf>
    <xf numFmtId="171" fontId="0" fillId="2" borderId="2" xfId="0" applyNumberFormat="1" applyFont="1" applyFill="1" applyBorder="1" applyAlignment="1">
      <alignment/>
    </xf>
    <xf numFmtId="171" fontId="3" fillId="0" borderId="2" xfId="0" applyNumberFormat="1" applyFont="1" applyFill="1" applyBorder="1" applyAlignment="1">
      <alignment/>
    </xf>
    <xf numFmtId="171" fontId="7" fillId="0" borderId="2" xfId="0" applyNumberFormat="1" applyFont="1" applyFill="1" applyBorder="1" applyAlignment="1">
      <alignment/>
    </xf>
    <xf numFmtId="171" fontId="7" fillId="3" borderId="2" xfId="0" applyNumberFormat="1" applyFont="1" applyFill="1" applyBorder="1" applyAlignment="1">
      <alignment/>
    </xf>
    <xf numFmtId="171" fontId="7" fillId="7" borderId="2" xfId="0" applyNumberFormat="1" applyFont="1" applyFill="1" applyBorder="1" applyAlignment="1">
      <alignment/>
    </xf>
    <xf numFmtId="171" fontId="7" fillId="8" borderId="2" xfId="0" applyNumberFormat="1" applyFont="1" applyFill="1" applyBorder="1" applyAlignment="1">
      <alignment/>
    </xf>
    <xf numFmtId="171" fontId="0" fillId="0" borderId="2" xfId="0" applyNumberFormat="1" applyFont="1" applyFill="1" applyBorder="1" applyAlignment="1">
      <alignment/>
    </xf>
    <xf numFmtId="171" fontId="0" fillId="2" borderId="2" xfId="0" applyNumberFormat="1" applyFont="1" applyFill="1" applyBorder="1" applyAlignment="1">
      <alignment horizontal="center"/>
    </xf>
    <xf numFmtId="171" fontId="0" fillId="4" borderId="2" xfId="0" applyNumberFormat="1" applyFont="1" applyFill="1" applyBorder="1" applyAlignment="1">
      <alignment/>
    </xf>
    <xf numFmtId="171" fontId="1" fillId="2" borderId="3" xfId="0" applyNumberFormat="1" applyFont="1" applyFill="1" applyBorder="1" applyAlignment="1">
      <alignment horizontal="right" vertical="top"/>
    </xf>
    <xf numFmtId="171" fontId="7" fillId="2" borderId="3" xfId="0" applyNumberFormat="1" applyFont="1" applyFill="1" applyBorder="1" applyAlignment="1">
      <alignment/>
    </xf>
    <xf numFmtId="0" fontId="0" fillId="5" borderId="6" xfId="0" applyFont="1" applyFill="1" applyBorder="1" applyAlignment="1">
      <alignment vertical="top"/>
    </xf>
    <xf numFmtId="171" fontId="7" fillId="4" borderId="2" xfId="0" applyNumberFormat="1" applyFont="1" applyFill="1" applyBorder="1" applyAlignment="1">
      <alignment/>
    </xf>
    <xf numFmtId="171" fontId="7" fillId="5" borderId="2" xfId="0" applyNumberFormat="1" applyFont="1" applyFill="1" applyBorder="1" applyAlignment="1">
      <alignment/>
    </xf>
    <xf numFmtId="171" fontId="7" fillId="4" borderId="2" xfId="0" applyNumberFormat="1" applyFont="1" applyFill="1" applyBorder="1" applyAlignment="1">
      <alignment vertical="top"/>
    </xf>
    <xf numFmtId="171" fontId="7" fillId="5" borderId="2" xfId="0" applyNumberFormat="1" applyFont="1" applyFill="1" applyBorder="1" applyAlignment="1">
      <alignment vertical="top"/>
    </xf>
    <xf numFmtId="0" fontId="0" fillId="3" borderId="6" xfId="0" applyFont="1" applyFill="1" applyBorder="1" applyAlignment="1">
      <alignment vertical="top"/>
    </xf>
    <xf numFmtId="0" fontId="0" fillId="0" borderId="2" xfId="0" applyNumberFormat="1" applyFont="1" applyFill="1" applyBorder="1" applyAlignment="1">
      <alignment horizontal="left" wrapText="1"/>
    </xf>
    <xf numFmtId="0" fontId="0" fillId="0" borderId="3" xfId="0" applyFont="1" applyFill="1" applyBorder="1" applyAlignment="1">
      <alignment vertical="top"/>
    </xf>
    <xf numFmtId="0" fontId="0" fillId="0" borderId="2" xfId="0" applyFont="1" applyFill="1" applyBorder="1" applyAlignment="1">
      <alignment vertical="top" wrapText="1"/>
    </xf>
    <xf numFmtId="171" fontId="10" fillId="0" borderId="6" xfId="0" applyNumberFormat="1" applyFont="1" applyFill="1" applyBorder="1" applyAlignment="1">
      <alignment horizontal="centerContinuous"/>
    </xf>
    <xf numFmtId="171" fontId="7" fillId="0" borderId="9" xfId="0" applyNumberFormat="1" applyFont="1" applyFill="1" applyBorder="1" applyAlignment="1">
      <alignment/>
    </xf>
    <xf numFmtId="171" fontId="7" fillId="0" borderId="5" xfId="0" applyNumberFormat="1" applyFont="1" applyFill="1" applyBorder="1" applyAlignment="1">
      <alignment horizontal="center"/>
    </xf>
    <xf numFmtId="171" fontId="7" fillId="0" borderId="2" xfId="0" applyNumberFormat="1" applyFont="1" applyFill="1" applyBorder="1" applyAlignment="1">
      <alignment horizontal="center"/>
    </xf>
    <xf numFmtId="171" fontId="7" fillId="0" borderId="10" xfId="0" applyNumberFormat="1" applyFont="1" applyFill="1" applyBorder="1" applyAlignment="1">
      <alignment horizontal="center"/>
    </xf>
    <xf numFmtId="171" fontId="10" fillId="0" borderId="5" xfId="0" applyNumberFormat="1" applyFont="1" applyFill="1" applyBorder="1" applyAlignment="1">
      <alignment/>
    </xf>
    <xf numFmtId="171" fontId="3" fillId="4" borderId="2" xfId="0" applyNumberFormat="1" applyFont="1" applyFill="1" applyBorder="1" applyAlignment="1">
      <alignment/>
    </xf>
    <xf numFmtId="171" fontId="0" fillId="0" borderId="2" xfId="0" applyNumberFormat="1" applyFont="1" applyFill="1" applyBorder="1" applyAlignment="1">
      <alignment/>
    </xf>
    <xf numFmtId="0" fontId="0" fillId="8" borderId="6" xfId="0" applyFont="1" applyFill="1" applyBorder="1" applyAlignment="1">
      <alignment vertical="top"/>
    </xf>
    <xf numFmtId="164" fontId="5" fillId="0" borderId="7" xfId="0" applyNumberFormat="1" applyFont="1" applyFill="1" applyBorder="1" applyAlignment="1">
      <alignment horizontal="left" vertical="top"/>
    </xf>
    <xf numFmtId="0" fontId="0" fillId="0" borderId="6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49" fontId="0" fillId="0" borderId="2" xfId="0" applyNumberFormat="1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4" fontId="0" fillId="4" borderId="3" xfId="0" applyNumberFormat="1" applyFont="1" applyFill="1" applyBorder="1" applyAlignment="1">
      <alignment/>
    </xf>
    <xf numFmtId="49" fontId="5" fillId="0" borderId="3" xfId="0" applyNumberFormat="1" applyFont="1" applyFill="1" applyBorder="1" applyAlignment="1">
      <alignment vertical="top" wrapText="1"/>
    </xf>
    <xf numFmtId="0" fontId="17" fillId="0" borderId="1" xfId="0" applyFont="1" applyBorder="1" applyAlignment="1">
      <alignment vertical="top"/>
    </xf>
    <xf numFmtId="0" fontId="17" fillId="0" borderId="7" xfId="0" applyFont="1" applyBorder="1" applyAlignment="1">
      <alignment vertical="top"/>
    </xf>
    <xf numFmtId="0" fontId="0" fillId="3" borderId="3" xfId="0" applyFont="1" applyFill="1" applyBorder="1" applyAlignment="1">
      <alignment vertical="top"/>
    </xf>
    <xf numFmtId="0" fontId="2" fillId="9" borderId="4" xfId="0" applyFont="1" applyFill="1" applyBorder="1" applyAlignment="1">
      <alignment vertical="top"/>
    </xf>
    <xf numFmtId="171" fontId="0" fillId="0" borderId="8" xfId="0" applyNumberFormat="1" applyFont="1" applyFill="1" applyBorder="1" applyAlignment="1">
      <alignment/>
    </xf>
    <xf numFmtId="171" fontId="0" fillId="0" borderId="6" xfId="0" applyNumberFormat="1" applyFont="1" applyFill="1" applyBorder="1" applyAlignment="1">
      <alignment/>
    </xf>
    <xf numFmtId="171" fontId="0" fillId="0" borderId="9" xfId="0" applyNumberFormat="1" applyFont="1" applyFill="1" applyBorder="1" applyAlignment="1">
      <alignment/>
    </xf>
    <xf numFmtId="171" fontId="0" fillId="0" borderId="2" xfId="0" applyNumberFormat="1" applyFont="1" applyFill="1" applyBorder="1" applyAlignment="1">
      <alignment horizontal="center"/>
    </xf>
    <xf numFmtId="171" fontId="1" fillId="0" borderId="5" xfId="0" applyNumberFormat="1" applyFont="1" applyFill="1" applyBorder="1" applyAlignment="1">
      <alignment/>
    </xf>
    <xf numFmtId="171" fontId="0" fillId="6" borderId="2" xfId="0" applyNumberFormat="1" applyFont="1" applyFill="1" applyBorder="1" applyAlignment="1">
      <alignment/>
    </xf>
    <xf numFmtId="171" fontId="0" fillId="3" borderId="2" xfId="0" applyNumberFormat="1" applyFont="1" applyFill="1" applyBorder="1" applyAlignment="1">
      <alignment/>
    </xf>
    <xf numFmtId="171" fontId="0" fillId="5" borderId="2" xfId="0" applyNumberFormat="1" applyFont="1" applyFill="1" applyBorder="1" applyAlignment="1">
      <alignment/>
    </xf>
    <xf numFmtId="171" fontId="0" fillId="4" borderId="2" xfId="0" applyNumberFormat="1" applyFont="1" applyFill="1" applyBorder="1" applyAlignment="1">
      <alignment/>
    </xf>
    <xf numFmtId="171" fontId="0" fillId="8" borderId="2" xfId="0" applyNumberFormat="1" applyFont="1" applyFill="1" applyBorder="1" applyAlignment="1">
      <alignment/>
    </xf>
    <xf numFmtId="171" fontId="3" fillId="0" borderId="2" xfId="0" applyNumberFormat="1" applyFont="1" applyFill="1" applyBorder="1" applyAlignment="1">
      <alignment horizontal="right"/>
    </xf>
    <xf numFmtId="171" fontId="0" fillId="0" borderId="2" xfId="0" applyNumberFormat="1" applyFont="1" applyFill="1" applyBorder="1" applyAlignment="1">
      <alignment horizontal="right"/>
    </xf>
    <xf numFmtId="171" fontId="0" fillId="6" borderId="2" xfId="0" applyNumberFormat="1" applyFont="1" applyFill="1" applyBorder="1" applyAlignment="1">
      <alignment horizontal="right"/>
    </xf>
    <xf numFmtId="171" fontId="0" fillId="10" borderId="2" xfId="0" applyNumberFormat="1" applyFont="1" applyFill="1" applyBorder="1" applyAlignment="1">
      <alignment/>
    </xf>
    <xf numFmtId="171" fontId="0" fillId="0" borderId="2" xfId="0" applyNumberFormat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0" fillId="0" borderId="5" xfId="0" applyNumberFormat="1" applyFont="1" applyFill="1" applyBorder="1" applyAlignment="1">
      <alignment/>
    </xf>
    <xf numFmtId="184" fontId="3" fillId="4" borderId="2" xfId="0" applyNumberFormat="1" applyFont="1" applyFill="1" applyBorder="1" applyAlignment="1">
      <alignment/>
    </xf>
    <xf numFmtId="184" fontId="0" fillId="4" borderId="2" xfId="0" applyNumberFormat="1" applyFont="1" applyFill="1" applyBorder="1" applyAlignment="1">
      <alignment/>
    </xf>
    <xf numFmtId="184" fontId="0" fillId="0" borderId="2" xfId="0" applyNumberFormat="1" applyFont="1" applyFill="1" applyBorder="1" applyAlignment="1">
      <alignment/>
    </xf>
    <xf numFmtId="184" fontId="0" fillId="3" borderId="2" xfId="0" applyNumberFormat="1" applyFont="1" applyFill="1" applyBorder="1" applyAlignment="1">
      <alignment/>
    </xf>
    <xf numFmtId="0" fontId="0" fillId="5" borderId="0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171" fontId="6" fillId="2" borderId="1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184" fontId="3" fillId="11" borderId="0" xfId="0" applyNumberFormat="1" applyFont="1" applyFill="1" applyBorder="1" applyAlignment="1">
      <alignment/>
    </xf>
    <xf numFmtId="184" fontId="3" fillId="4" borderId="0" xfId="0" applyNumberFormat="1" applyFont="1" applyFill="1" applyBorder="1" applyAlignment="1">
      <alignment/>
    </xf>
    <xf numFmtId="184" fontId="3" fillId="9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 vertical="top"/>
    </xf>
    <xf numFmtId="184" fontId="0" fillId="11" borderId="1" xfId="0" applyNumberFormat="1" applyFont="1" applyFill="1" applyBorder="1" applyAlignment="1">
      <alignment/>
    </xf>
    <xf numFmtId="184" fontId="3" fillId="10" borderId="1" xfId="0" applyNumberFormat="1" applyFont="1" applyFill="1" applyBorder="1" applyAlignment="1">
      <alignment/>
    </xf>
    <xf numFmtId="184" fontId="3" fillId="0" borderId="1" xfId="0" applyNumberFormat="1" applyFont="1" applyFill="1" applyBorder="1" applyAlignment="1">
      <alignment/>
    </xf>
    <xf numFmtId="184" fontId="3" fillId="3" borderId="1" xfId="0" applyNumberFormat="1" applyFont="1" applyFill="1" applyBorder="1" applyAlignment="1">
      <alignment/>
    </xf>
    <xf numFmtId="184" fontId="3" fillId="5" borderId="1" xfId="0" applyNumberFormat="1" applyFont="1" applyFill="1" applyBorder="1" applyAlignment="1">
      <alignment/>
    </xf>
    <xf numFmtId="184" fontId="3" fillId="11" borderId="1" xfId="0" applyNumberFormat="1" applyFont="1" applyFill="1" applyBorder="1" applyAlignment="1">
      <alignment/>
    </xf>
    <xf numFmtId="184" fontId="3" fillId="7" borderId="1" xfId="0" applyNumberFormat="1" applyFont="1" applyFill="1" applyBorder="1" applyAlignment="1">
      <alignment/>
    </xf>
    <xf numFmtId="184" fontId="0" fillId="10" borderId="2" xfId="0" applyNumberFormat="1" applyFont="1" applyFill="1" applyBorder="1" applyAlignment="1">
      <alignment/>
    </xf>
    <xf numFmtId="184" fontId="0" fillId="5" borderId="2" xfId="0" applyNumberFormat="1" applyFont="1" applyFill="1" applyBorder="1" applyAlignment="1">
      <alignment/>
    </xf>
    <xf numFmtId="184" fontId="0" fillId="11" borderId="2" xfId="0" applyNumberFormat="1" applyFont="1" applyFill="1" applyBorder="1" applyAlignment="1">
      <alignment/>
    </xf>
    <xf numFmtId="184" fontId="0" fillId="7" borderId="2" xfId="0" applyNumberFormat="1" applyFont="1" applyFill="1" applyBorder="1" applyAlignment="1">
      <alignment/>
    </xf>
    <xf numFmtId="184" fontId="3" fillId="4" borderId="1" xfId="0" applyNumberFormat="1" applyFont="1" applyFill="1" applyBorder="1" applyAlignment="1">
      <alignment/>
    </xf>
    <xf numFmtId="184" fontId="3" fillId="9" borderId="2" xfId="0" applyNumberFormat="1" applyFont="1" applyFill="1" applyBorder="1" applyAlignment="1">
      <alignment/>
    </xf>
    <xf numFmtId="184" fontId="3" fillId="0" borderId="2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 vertical="top"/>
    </xf>
    <xf numFmtId="171" fontId="7" fillId="3" borderId="2" xfId="0" applyNumberFormat="1" applyFont="1" applyFill="1" applyBorder="1" applyAlignment="1">
      <alignment/>
    </xf>
    <xf numFmtId="171" fontId="0" fillId="3" borderId="5" xfId="0" applyNumberFormat="1" applyFont="1" applyFill="1" applyBorder="1" applyAlignment="1">
      <alignment/>
    </xf>
    <xf numFmtId="171" fontId="20" fillId="0" borderId="6" xfId="0" applyNumberFormat="1" applyFont="1" applyFill="1" applyBorder="1" applyAlignment="1">
      <alignment/>
    </xf>
    <xf numFmtId="171" fontId="0" fillId="3" borderId="2" xfId="0" applyNumberFormat="1" applyFont="1" applyFill="1" applyBorder="1" applyAlignment="1">
      <alignment/>
    </xf>
    <xf numFmtId="0" fontId="0" fillId="0" borderId="4" xfId="0" applyFont="1" applyFill="1" applyBorder="1" applyAlignment="1">
      <alignment horizontal="center" vertical="top"/>
    </xf>
    <xf numFmtId="0" fontId="0" fillId="7" borderId="2" xfId="0" applyFont="1" applyFill="1" applyBorder="1" applyAlignment="1">
      <alignment vertical="top" wrapText="1"/>
    </xf>
    <xf numFmtId="171" fontId="3" fillId="2" borderId="2" xfId="0" applyNumberFormat="1" applyFont="1" applyFill="1" applyBorder="1" applyAlignment="1">
      <alignment/>
    </xf>
    <xf numFmtId="171" fontId="0" fillId="10" borderId="8" xfId="0" applyNumberFormat="1" applyFont="1" applyFill="1" applyBorder="1" applyAlignment="1">
      <alignment/>
    </xf>
    <xf numFmtId="171" fontId="0" fillId="0" borderId="8" xfId="0" applyNumberFormat="1" applyFont="1" applyFill="1" applyBorder="1" applyAlignment="1">
      <alignment/>
    </xf>
    <xf numFmtId="171" fontId="0" fillId="3" borderId="8" xfId="0" applyNumberFormat="1" applyFont="1" applyFill="1" applyBorder="1" applyAlignment="1">
      <alignment/>
    </xf>
    <xf numFmtId="171" fontId="0" fillId="5" borderId="8" xfId="0" applyNumberFormat="1" applyFont="1" applyFill="1" applyBorder="1" applyAlignment="1">
      <alignment/>
    </xf>
    <xf numFmtId="171" fontId="0" fillId="2" borderId="13" xfId="0" applyNumberFormat="1" applyFont="1" applyFill="1" applyBorder="1" applyAlignment="1">
      <alignment/>
    </xf>
    <xf numFmtId="171" fontId="0" fillId="10" borderId="6" xfId="0" applyNumberFormat="1" applyFont="1" applyFill="1" applyBorder="1" applyAlignment="1">
      <alignment/>
    </xf>
    <xf numFmtId="171" fontId="0" fillId="0" borderId="6" xfId="0" applyNumberFormat="1" applyFont="1" applyFill="1" applyBorder="1" applyAlignment="1">
      <alignment/>
    </xf>
    <xf numFmtId="171" fontId="0" fillId="3" borderId="6" xfId="0" applyNumberFormat="1" applyFont="1" applyFill="1" applyBorder="1" applyAlignment="1">
      <alignment/>
    </xf>
    <xf numFmtId="171" fontId="0" fillId="5" borderId="6" xfId="0" applyNumberFormat="1" applyFont="1" applyFill="1" applyBorder="1" applyAlignment="1">
      <alignment/>
    </xf>
    <xf numFmtId="171" fontId="0" fillId="7" borderId="6" xfId="0" applyNumberFormat="1" applyFont="1" applyFill="1" applyBorder="1" applyAlignment="1">
      <alignment/>
    </xf>
    <xf numFmtId="171" fontId="0" fillId="2" borderId="3" xfId="0" applyNumberFormat="1" applyFont="1" applyFill="1" applyBorder="1" applyAlignment="1">
      <alignment/>
    </xf>
    <xf numFmtId="171" fontId="3" fillId="10" borderId="2" xfId="0" applyNumberFormat="1" applyFont="1" applyFill="1" applyBorder="1" applyAlignment="1">
      <alignment/>
    </xf>
    <xf numFmtId="171" fontId="1" fillId="10" borderId="6" xfId="0" applyNumberFormat="1" applyFont="1" applyFill="1" applyBorder="1" applyAlignment="1">
      <alignment horizontal="centerContinuous"/>
    </xf>
    <xf numFmtId="171" fontId="1" fillId="0" borderId="6" xfId="0" applyNumberFormat="1" applyFont="1" applyFill="1" applyBorder="1" applyAlignment="1">
      <alignment/>
    </xf>
    <xf numFmtId="171" fontId="1" fillId="0" borderId="6" xfId="0" applyNumberFormat="1" applyFont="1" applyFill="1" applyBorder="1" applyAlignment="1">
      <alignment/>
    </xf>
    <xf numFmtId="171" fontId="1" fillId="3" borderId="6" xfId="0" applyNumberFormat="1" applyFont="1" applyFill="1" applyBorder="1" applyAlignment="1">
      <alignment/>
    </xf>
    <xf numFmtId="171" fontId="1" fillId="5" borderId="6" xfId="0" applyNumberFormat="1" applyFont="1" applyFill="1" applyBorder="1" applyAlignment="1">
      <alignment/>
    </xf>
    <xf numFmtId="171" fontId="1" fillId="2" borderId="3" xfId="0" applyNumberFormat="1" applyFont="1" applyFill="1" applyBorder="1" applyAlignment="1">
      <alignment/>
    </xf>
    <xf numFmtId="171" fontId="0" fillId="10" borderId="9" xfId="0" applyNumberFormat="1" applyFont="1" applyFill="1" applyBorder="1" applyAlignment="1">
      <alignment/>
    </xf>
    <xf numFmtId="171" fontId="0" fillId="0" borderId="9" xfId="0" applyNumberFormat="1" applyFont="1" applyFill="1" applyBorder="1" applyAlignment="1">
      <alignment/>
    </xf>
    <xf numFmtId="171" fontId="0" fillId="3" borderId="9" xfId="0" applyNumberFormat="1" applyFont="1" applyFill="1" applyBorder="1" applyAlignment="1">
      <alignment/>
    </xf>
    <xf numFmtId="171" fontId="0" fillId="5" borderId="9" xfId="0" applyNumberFormat="1" applyFont="1" applyFill="1" applyBorder="1" applyAlignment="1">
      <alignment/>
    </xf>
    <xf numFmtId="171" fontId="0" fillId="2" borderId="15" xfId="0" applyNumberFormat="1" applyFont="1" applyFill="1" applyBorder="1" applyAlignment="1">
      <alignment/>
    </xf>
    <xf numFmtId="171" fontId="0" fillId="10" borderId="5" xfId="0" applyNumberFormat="1" applyFont="1" applyFill="1" applyBorder="1" applyAlignment="1">
      <alignment horizontal="center"/>
    </xf>
    <xf numFmtId="171" fontId="0" fillId="0" borderId="5" xfId="0" applyNumberFormat="1" applyFont="1" applyFill="1" applyBorder="1" applyAlignment="1">
      <alignment/>
    </xf>
    <xf numFmtId="171" fontId="0" fillId="5" borderId="5" xfId="0" applyNumberFormat="1" applyFont="1" applyFill="1" applyBorder="1" applyAlignment="1">
      <alignment/>
    </xf>
    <xf numFmtId="171" fontId="0" fillId="2" borderId="5" xfId="0" applyNumberFormat="1" applyFont="1" applyFill="1" applyBorder="1" applyAlignment="1">
      <alignment/>
    </xf>
    <xf numFmtId="171" fontId="0" fillId="10" borderId="2" xfId="0" applyNumberFormat="1" applyFont="1" applyFill="1" applyBorder="1" applyAlignment="1">
      <alignment horizontal="center"/>
    </xf>
    <xf numFmtId="171" fontId="0" fillId="3" borderId="2" xfId="0" applyNumberFormat="1" applyFont="1" applyFill="1" applyBorder="1" applyAlignment="1">
      <alignment horizontal="center"/>
    </xf>
    <xf numFmtId="171" fontId="0" fillId="5" borderId="2" xfId="0" applyNumberFormat="1" applyFont="1" applyFill="1" applyBorder="1" applyAlignment="1">
      <alignment horizontal="center"/>
    </xf>
    <xf numFmtId="171" fontId="3" fillId="0" borderId="2" xfId="0" applyNumberFormat="1" applyFont="1" applyFill="1" applyBorder="1" applyAlignment="1">
      <alignment horizontal="center"/>
    </xf>
    <xf numFmtId="171" fontId="0" fillId="10" borderId="10" xfId="0" applyNumberFormat="1" applyFont="1" applyFill="1" applyBorder="1" applyAlignment="1">
      <alignment horizontal="center"/>
    </xf>
    <xf numFmtId="171" fontId="0" fillId="0" borderId="10" xfId="0" applyNumberFormat="1" applyFont="1" applyFill="1" applyBorder="1" applyAlignment="1">
      <alignment/>
    </xf>
    <xf numFmtId="171" fontId="0" fillId="0" borderId="10" xfId="0" applyNumberFormat="1" applyFont="1" applyFill="1" applyBorder="1" applyAlignment="1">
      <alignment/>
    </xf>
    <xf numFmtId="171" fontId="0" fillId="3" borderId="10" xfId="0" applyNumberFormat="1" applyFont="1" applyFill="1" applyBorder="1" applyAlignment="1">
      <alignment/>
    </xf>
    <xf numFmtId="171" fontId="0" fillId="5" borderId="10" xfId="0" applyNumberFormat="1" applyFont="1" applyFill="1" applyBorder="1" applyAlignment="1">
      <alignment/>
    </xf>
    <xf numFmtId="171" fontId="0" fillId="2" borderId="10" xfId="0" applyNumberFormat="1" applyFont="1" applyFill="1" applyBorder="1" applyAlignment="1">
      <alignment/>
    </xf>
    <xf numFmtId="171" fontId="1" fillId="10" borderId="5" xfId="0" applyNumberFormat="1" applyFont="1" applyFill="1" applyBorder="1" applyAlignment="1">
      <alignment/>
    </xf>
    <xf numFmtId="171" fontId="1" fillId="0" borderId="5" xfId="0" applyNumberFormat="1" applyFont="1" applyFill="1" applyBorder="1" applyAlignment="1">
      <alignment/>
    </xf>
    <xf numFmtId="171" fontId="1" fillId="3" borderId="5" xfId="0" applyNumberFormat="1" applyFont="1" applyFill="1" applyBorder="1" applyAlignment="1">
      <alignment/>
    </xf>
    <xf numFmtId="171" fontId="1" fillId="5" borderId="5" xfId="0" applyNumberFormat="1" applyFont="1" applyFill="1" applyBorder="1" applyAlignment="1">
      <alignment/>
    </xf>
    <xf numFmtId="171" fontId="1" fillId="2" borderId="5" xfId="0" applyNumberFormat="1" applyFont="1" applyFill="1" applyBorder="1" applyAlignment="1">
      <alignment/>
    </xf>
    <xf numFmtId="171" fontId="0" fillId="10" borderId="2" xfId="0" applyNumberFormat="1" applyFont="1" applyFill="1" applyBorder="1" applyAlignment="1">
      <alignment/>
    </xf>
    <xf numFmtId="171" fontId="0" fillId="5" borderId="2" xfId="0" applyNumberFormat="1" applyFont="1" applyFill="1" applyBorder="1" applyAlignment="1">
      <alignment/>
    </xf>
    <xf numFmtId="171" fontId="0" fillId="2" borderId="2" xfId="0" applyNumberFormat="1" applyFont="1" applyFill="1" applyBorder="1" applyAlignment="1">
      <alignment/>
    </xf>
    <xf numFmtId="171" fontId="7" fillId="9" borderId="2" xfId="0" applyNumberFormat="1" applyFont="1" applyFill="1" applyBorder="1" applyAlignment="1">
      <alignment/>
    </xf>
    <xf numFmtId="171" fontId="0" fillId="10" borderId="2" xfId="0" applyNumberFormat="1" applyFont="1" applyFill="1" applyBorder="1" applyAlignment="1">
      <alignment vertical="top"/>
    </xf>
    <xf numFmtId="171" fontId="0" fillId="0" borderId="2" xfId="0" applyNumberFormat="1" applyFont="1" applyFill="1" applyBorder="1" applyAlignment="1">
      <alignment vertical="top"/>
    </xf>
    <xf numFmtId="171" fontId="0" fillId="5" borderId="2" xfId="0" applyNumberFormat="1" applyFont="1" applyFill="1" applyBorder="1" applyAlignment="1">
      <alignment vertical="top"/>
    </xf>
    <xf numFmtId="171" fontId="0" fillId="3" borderId="2" xfId="0" applyNumberFormat="1" applyFont="1" applyFill="1" applyBorder="1" applyAlignment="1">
      <alignment wrapText="1"/>
    </xf>
    <xf numFmtId="171" fontId="0" fillId="2" borderId="2" xfId="0" applyNumberFormat="1" applyFont="1" applyFill="1" applyBorder="1" applyAlignment="1">
      <alignment horizontal="right"/>
    </xf>
    <xf numFmtId="171" fontId="12" fillId="0" borderId="2" xfId="0" applyNumberFormat="1" applyFont="1" applyFill="1" applyBorder="1" applyAlignment="1">
      <alignment horizontal="right"/>
    </xf>
    <xf numFmtId="171" fontId="0" fillId="6" borderId="2" xfId="0" applyNumberFormat="1" applyFont="1" applyFill="1" applyBorder="1" applyAlignment="1">
      <alignment/>
    </xf>
    <xf numFmtId="171" fontId="3" fillId="6" borderId="2" xfId="0" applyNumberFormat="1" applyFont="1" applyFill="1" applyBorder="1" applyAlignment="1">
      <alignment horizontal="right"/>
    </xf>
    <xf numFmtId="171" fontId="3" fillId="2" borderId="2" xfId="0" applyNumberFormat="1" applyFont="1" applyFill="1" applyBorder="1" applyAlignment="1">
      <alignment horizontal="right"/>
    </xf>
    <xf numFmtId="171" fontId="0" fillId="3" borderId="2" xfId="0" applyNumberFormat="1" applyFont="1" applyFill="1" applyBorder="1" applyAlignment="1">
      <alignment horizontal="right"/>
    </xf>
    <xf numFmtId="171" fontId="0" fillId="9" borderId="2" xfId="0" applyNumberFormat="1" applyFont="1" applyFill="1" applyBorder="1" applyAlignment="1">
      <alignment/>
    </xf>
    <xf numFmtId="171" fontId="12" fillId="6" borderId="2" xfId="0" applyNumberFormat="1" applyFont="1" applyFill="1" applyBorder="1" applyAlignment="1">
      <alignment horizontal="right"/>
    </xf>
    <xf numFmtId="171" fontId="3" fillId="10" borderId="2" xfId="0" applyNumberFormat="1" applyFont="1" applyFill="1" applyBorder="1" applyAlignment="1">
      <alignment horizontal="right"/>
    </xf>
    <xf numFmtId="171" fontId="0" fillId="10" borderId="2" xfId="0" applyNumberFormat="1" applyFill="1" applyBorder="1" applyAlignment="1">
      <alignment/>
    </xf>
    <xf numFmtId="171" fontId="0" fillId="0" borderId="2" xfId="0" applyNumberFormat="1" applyBorder="1" applyAlignment="1">
      <alignment/>
    </xf>
    <xf numFmtId="171" fontId="0" fillId="3" borderId="2" xfId="0" applyNumberFormat="1" applyFill="1" applyBorder="1" applyAlignment="1">
      <alignment/>
    </xf>
    <xf numFmtId="171" fontId="0" fillId="5" borderId="2" xfId="0" applyNumberFormat="1" applyFill="1" applyBorder="1" applyAlignment="1">
      <alignment/>
    </xf>
    <xf numFmtId="171" fontId="0" fillId="2" borderId="2" xfId="0" applyNumberFormat="1" applyFill="1" applyBorder="1" applyAlignment="1">
      <alignment/>
    </xf>
    <xf numFmtId="171" fontId="0" fillId="6" borderId="6" xfId="0" applyNumberFormat="1" applyFont="1" applyFill="1" applyBorder="1" applyAlignment="1">
      <alignment/>
    </xf>
    <xf numFmtId="171" fontId="7" fillId="6" borderId="2" xfId="0" applyNumberFormat="1" applyFont="1" applyFill="1" applyBorder="1" applyAlignment="1">
      <alignment/>
    </xf>
    <xf numFmtId="0" fontId="0" fillId="0" borderId="16" xfId="0" applyFont="1" applyFill="1" applyBorder="1" applyAlignment="1">
      <alignment vertical="top"/>
    </xf>
    <xf numFmtId="0" fontId="0" fillId="0" borderId="11" xfId="0" applyFont="1" applyFill="1" applyBorder="1" applyAlignment="1">
      <alignment vertical="top"/>
    </xf>
    <xf numFmtId="0" fontId="1" fillId="3" borderId="17" xfId="0" applyFont="1" applyFill="1" applyBorder="1" applyAlignment="1">
      <alignment vertical="top"/>
    </xf>
    <xf numFmtId="0" fontId="0" fillId="3" borderId="18" xfId="0" applyFont="1" applyFill="1" applyBorder="1" applyAlignment="1">
      <alignment vertical="top"/>
    </xf>
    <xf numFmtId="0" fontId="0" fillId="0" borderId="11" xfId="0" applyFont="1" applyFill="1" applyBorder="1" applyAlignment="1">
      <alignment/>
    </xf>
    <xf numFmtId="171" fontId="0" fillId="4" borderId="3" xfId="0" applyNumberFormat="1" applyFont="1" applyFill="1" applyBorder="1" applyAlignment="1">
      <alignment/>
    </xf>
    <xf numFmtId="171" fontId="7" fillId="2" borderId="3" xfId="0" applyNumberFormat="1" applyFont="1" applyFill="1" applyBorder="1" applyAlignment="1">
      <alignment/>
    </xf>
    <xf numFmtId="171" fontId="10" fillId="11" borderId="3" xfId="0" applyNumberFormat="1" applyFont="1" applyFill="1" applyBorder="1" applyAlignment="1">
      <alignment/>
    </xf>
    <xf numFmtId="0" fontId="0" fillId="0" borderId="19" xfId="0" applyFont="1" applyFill="1" applyBorder="1" applyAlignment="1">
      <alignment vertical="top"/>
    </xf>
    <xf numFmtId="0" fontId="0" fillId="11" borderId="20" xfId="0" applyFont="1" applyFill="1" applyBorder="1" applyAlignment="1">
      <alignment vertical="top"/>
    </xf>
    <xf numFmtId="0" fontId="1" fillId="11" borderId="17" xfId="0" applyFont="1" applyFill="1" applyBorder="1" applyAlignment="1">
      <alignment vertical="top"/>
    </xf>
    <xf numFmtId="0" fontId="1" fillId="11" borderId="20" xfId="0" applyFont="1" applyFill="1" applyBorder="1" applyAlignment="1">
      <alignment vertical="top"/>
    </xf>
    <xf numFmtId="0" fontId="0" fillId="9" borderId="21" xfId="0" applyFont="1" applyFill="1" applyBorder="1" applyAlignment="1">
      <alignment vertical="top"/>
    </xf>
    <xf numFmtId="0" fontId="0" fillId="9" borderId="22" xfId="0" applyFont="1" applyFill="1" applyBorder="1" applyAlignment="1">
      <alignment vertical="top"/>
    </xf>
    <xf numFmtId="0" fontId="18" fillId="5" borderId="21" xfId="0" applyFont="1" applyFill="1" applyBorder="1" applyAlignment="1">
      <alignment vertical="top"/>
    </xf>
    <xf numFmtId="0" fontId="0" fillId="5" borderId="22" xfId="0" applyFont="1" applyFill="1" applyBorder="1" applyAlignment="1">
      <alignment vertical="top"/>
    </xf>
    <xf numFmtId="0" fontId="14" fillId="9" borderId="21" xfId="0" applyFont="1" applyFill="1" applyBorder="1" applyAlignment="1">
      <alignment vertical="top"/>
    </xf>
    <xf numFmtId="0" fontId="1" fillId="11" borderId="17" xfId="0" applyFont="1" applyFill="1" applyBorder="1" applyAlignment="1">
      <alignment vertical="top"/>
    </xf>
    <xf numFmtId="171" fontId="0" fillId="10" borderId="3" xfId="0" applyNumberFormat="1" applyFont="1" applyFill="1" applyBorder="1" applyAlignment="1">
      <alignment/>
    </xf>
    <xf numFmtId="0" fontId="1" fillId="0" borderId="12" xfId="0" applyFont="1" applyFill="1" applyBorder="1" applyAlignment="1">
      <alignment vertical="top"/>
    </xf>
    <xf numFmtId="0" fontId="1" fillId="0" borderId="13" xfId="0" applyFont="1" applyFill="1" applyBorder="1" applyAlignment="1">
      <alignment vertical="top"/>
    </xf>
    <xf numFmtId="0" fontId="0" fillId="0" borderId="11" xfId="0" applyFont="1" applyFill="1" applyBorder="1" applyAlignment="1">
      <alignment vertical="top"/>
    </xf>
    <xf numFmtId="0" fontId="0" fillId="0" borderId="11" xfId="0" applyFont="1" applyFill="1" applyBorder="1" applyAlignment="1">
      <alignment vertical="top" wrapText="1"/>
    </xf>
    <xf numFmtId="4" fontId="0" fillId="0" borderId="4" xfId="0" applyNumberFormat="1" applyFont="1" applyFill="1" applyBorder="1" applyAlignment="1">
      <alignment vertical="top"/>
    </xf>
    <xf numFmtId="171" fontId="7" fillId="5" borderId="2" xfId="0" applyNumberFormat="1" applyFont="1" applyFill="1" applyBorder="1" applyAlignment="1">
      <alignment/>
    </xf>
    <xf numFmtId="0" fontId="0" fillId="0" borderId="2" xfId="0" applyNumberFormat="1" applyFont="1" applyFill="1" applyBorder="1" applyAlignment="1">
      <alignment vertical="top" wrapText="1"/>
    </xf>
    <xf numFmtId="0" fontId="0" fillId="9" borderId="2" xfId="0" applyFont="1" applyFill="1" applyBorder="1" applyAlignment="1">
      <alignment vertical="top"/>
    </xf>
    <xf numFmtId="184" fontId="0" fillId="8" borderId="0" xfId="0" applyNumberFormat="1" applyFont="1" applyFill="1" applyBorder="1" applyAlignment="1">
      <alignment/>
    </xf>
    <xf numFmtId="184" fontId="0" fillId="8" borderId="2" xfId="0" applyNumberFormat="1" applyFont="1" applyFill="1" applyBorder="1" applyAlignment="1">
      <alignment/>
    </xf>
    <xf numFmtId="171" fontId="3" fillId="8" borderId="2" xfId="0" applyNumberFormat="1" applyFont="1" applyFill="1" applyBorder="1" applyAlignment="1">
      <alignment/>
    </xf>
    <xf numFmtId="0" fontId="1" fillId="0" borderId="22" xfId="0" applyFont="1" applyFill="1" applyBorder="1" applyAlignment="1">
      <alignment vertical="top"/>
    </xf>
    <xf numFmtId="0" fontId="1" fillId="12" borderId="14" xfId="0" applyFont="1" applyFill="1" applyBorder="1" applyAlignment="1">
      <alignment vertical="top"/>
    </xf>
    <xf numFmtId="0" fontId="0" fillId="0" borderId="7" xfId="0" applyFont="1" applyFill="1" applyBorder="1" applyAlignment="1">
      <alignment vertical="top"/>
    </xf>
    <xf numFmtId="174" fontId="0" fillId="9" borderId="2" xfId="0" applyNumberFormat="1" applyFont="1" applyFill="1" applyBorder="1" applyAlignment="1">
      <alignment/>
    </xf>
    <xf numFmtId="171" fontId="0" fillId="8" borderId="8" xfId="0" applyNumberFormat="1" applyFont="1" applyFill="1" applyBorder="1" applyAlignment="1">
      <alignment/>
    </xf>
    <xf numFmtId="171" fontId="0" fillId="8" borderId="6" xfId="0" applyNumberFormat="1" applyFont="1" applyFill="1" applyBorder="1" applyAlignment="1">
      <alignment/>
    </xf>
    <xf numFmtId="171" fontId="1" fillId="8" borderId="6" xfId="0" applyNumberFormat="1" applyFont="1" applyFill="1" applyBorder="1" applyAlignment="1">
      <alignment/>
    </xf>
    <xf numFmtId="171" fontId="0" fillId="8" borderId="9" xfId="0" applyNumberFormat="1" applyFont="1" applyFill="1" applyBorder="1" applyAlignment="1">
      <alignment/>
    </xf>
    <xf numFmtId="171" fontId="0" fillId="8" borderId="5" xfId="0" applyNumberFormat="1" applyFont="1" applyFill="1" applyBorder="1" applyAlignment="1">
      <alignment/>
    </xf>
    <xf numFmtId="171" fontId="0" fillId="8" borderId="2" xfId="0" applyNumberFormat="1" applyFont="1" applyFill="1" applyBorder="1" applyAlignment="1">
      <alignment horizontal="center"/>
    </xf>
    <xf numFmtId="171" fontId="0" fillId="8" borderId="10" xfId="0" applyNumberFormat="1" applyFont="1" applyFill="1" applyBorder="1" applyAlignment="1">
      <alignment/>
    </xf>
    <xf numFmtId="171" fontId="1" fillId="8" borderId="5" xfId="0" applyNumberFormat="1" applyFont="1" applyFill="1" applyBorder="1" applyAlignment="1">
      <alignment/>
    </xf>
    <xf numFmtId="171" fontId="0" fillId="8" borderId="2" xfId="0" applyNumberFormat="1" applyFont="1" applyFill="1" applyBorder="1" applyAlignment="1">
      <alignment/>
    </xf>
    <xf numFmtId="171" fontId="0" fillId="8" borderId="2" xfId="0" applyNumberFormat="1" applyFont="1" applyFill="1" applyBorder="1" applyAlignment="1">
      <alignment vertical="top"/>
    </xf>
    <xf numFmtId="171" fontId="0" fillId="8" borderId="2" xfId="0" applyNumberFormat="1" applyFill="1" applyBorder="1" applyAlignment="1">
      <alignment/>
    </xf>
    <xf numFmtId="171" fontId="12" fillId="0" borderId="0" xfId="0" applyNumberFormat="1" applyFont="1" applyFill="1" applyBorder="1" applyAlignment="1">
      <alignment/>
    </xf>
    <xf numFmtId="171" fontId="12" fillId="12" borderId="2" xfId="0" applyNumberFormat="1" applyFont="1" applyFill="1" applyBorder="1" applyAlignment="1">
      <alignment/>
    </xf>
    <xf numFmtId="171" fontId="12" fillId="12" borderId="1" xfId="0" applyNumberFormat="1" applyFont="1" applyFill="1" applyBorder="1" applyAlignment="1">
      <alignment/>
    </xf>
    <xf numFmtId="171" fontId="12" fillId="4" borderId="1" xfId="0" applyNumberFormat="1" applyFont="1" applyFill="1" applyBorder="1" applyAlignment="1">
      <alignment/>
    </xf>
    <xf numFmtId="171" fontId="12" fillId="4" borderId="2" xfId="0" applyNumberFormat="1" applyFont="1" applyFill="1" applyBorder="1" applyAlignment="1">
      <alignment/>
    </xf>
    <xf numFmtId="171" fontId="12" fillId="4" borderId="2" xfId="0" applyNumberFormat="1" applyFont="1" applyFill="1" applyBorder="1" applyAlignment="1">
      <alignment/>
    </xf>
    <xf numFmtId="171" fontId="7" fillId="0" borderId="2" xfId="0" applyNumberFormat="1" applyFont="1" applyFill="1" applyBorder="1" applyAlignment="1">
      <alignment horizontal="right"/>
    </xf>
    <xf numFmtId="171" fontId="10" fillId="6" borderId="2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top"/>
    </xf>
    <xf numFmtId="0" fontId="0" fillId="4" borderId="11" xfId="0" applyFont="1" applyFill="1" applyBorder="1" applyAlignment="1">
      <alignment vertical="top"/>
    </xf>
    <xf numFmtId="171" fontId="3" fillId="4" borderId="11" xfId="0" applyNumberFormat="1" applyFont="1" applyFill="1" applyBorder="1" applyAlignment="1">
      <alignment/>
    </xf>
    <xf numFmtId="171" fontId="0" fillId="10" borderId="11" xfId="0" applyNumberFormat="1" applyFont="1" applyFill="1" applyBorder="1" applyAlignment="1">
      <alignment/>
    </xf>
    <xf numFmtId="171" fontId="0" fillId="6" borderId="5" xfId="0" applyNumberFormat="1" applyFont="1" applyFill="1" applyBorder="1" applyAlignment="1">
      <alignment/>
    </xf>
    <xf numFmtId="171" fontId="0" fillId="10" borderId="2" xfId="0" applyNumberFormat="1" applyFont="1" applyFill="1" applyBorder="1" applyAlignment="1">
      <alignment horizontal="right"/>
    </xf>
    <xf numFmtId="49" fontId="24" fillId="0" borderId="3" xfId="0" applyNumberFormat="1" applyFont="1" applyFill="1" applyBorder="1" applyAlignment="1">
      <alignment vertical="top" wrapText="1"/>
    </xf>
    <xf numFmtId="49" fontId="23" fillId="0" borderId="13" xfId="0" applyNumberFormat="1" applyFont="1" applyFill="1" applyBorder="1" applyAlignment="1">
      <alignment horizontal="left" vertical="top"/>
    </xf>
    <xf numFmtId="49" fontId="5" fillId="0" borderId="3" xfId="0" applyNumberFormat="1" applyFont="1" applyFill="1" applyBorder="1" applyAlignment="1">
      <alignment horizontal="left" vertical="top"/>
    </xf>
    <xf numFmtId="49" fontId="13" fillId="0" borderId="3" xfId="0" applyNumberFormat="1" applyFont="1" applyFill="1" applyBorder="1" applyAlignment="1">
      <alignment horizontal="left" vertical="top"/>
    </xf>
    <xf numFmtId="49" fontId="13" fillId="0" borderId="3" xfId="0" applyNumberFormat="1" applyFont="1" applyFill="1" applyBorder="1" applyAlignment="1">
      <alignment vertical="top"/>
    </xf>
    <xf numFmtId="184" fontId="0" fillId="13" borderId="2" xfId="0" applyNumberFormat="1" applyFont="1" applyFill="1" applyBorder="1" applyAlignment="1">
      <alignment/>
    </xf>
    <xf numFmtId="0" fontId="0" fillId="8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49" fontId="0" fillId="0" borderId="2" xfId="0" applyNumberFormat="1" applyFont="1" applyFill="1" applyBorder="1" applyAlignment="1">
      <alignment vertical="top" wrapText="1"/>
    </xf>
    <xf numFmtId="171" fontId="0" fillId="10" borderId="11" xfId="0" applyNumberFormat="1" applyFont="1" applyFill="1" applyBorder="1" applyAlignment="1">
      <alignment/>
    </xf>
    <xf numFmtId="0" fontId="0" fillId="0" borderId="6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vertical="top"/>
    </xf>
    <xf numFmtId="171" fontId="3" fillId="4" borderId="2" xfId="0" applyNumberFormat="1" applyFont="1" applyFill="1" applyBorder="1" applyAlignment="1">
      <alignment horizontal="right"/>
    </xf>
    <xf numFmtId="0" fontId="0" fillId="0" borderId="2" xfId="0" applyNumberFormat="1" applyFont="1" applyFill="1" applyBorder="1" applyAlignment="1">
      <alignment horizontal="left" vertical="top" wrapText="1"/>
    </xf>
    <xf numFmtId="171" fontId="0" fillId="0" borderId="11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 vertical="top"/>
    </xf>
    <xf numFmtId="49" fontId="21" fillId="0" borderId="8" xfId="0" applyNumberFormat="1" applyFont="1" applyFill="1" applyBorder="1" applyAlignment="1">
      <alignment horizontal="left" vertical="top"/>
    </xf>
    <xf numFmtId="0" fontId="21" fillId="0" borderId="8" xfId="0" applyFont="1" applyFill="1" applyBorder="1" applyAlignment="1">
      <alignment horizontal="center" vertical="top"/>
    </xf>
    <xf numFmtId="0" fontId="21" fillId="0" borderId="8" xfId="0" applyFont="1" applyFill="1" applyBorder="1" applyAlignment="1">
      <alignment vertical="top"/>
    </xf>
    <xf numFmtId="0" fontId="21" fillId="0" borderId="6" xfId="0" applyFont="1" applyFill="1" applyBorder="1" applyAlignment="1">
      <alignment vertical="top"/>
    </xf>
    <xf numFmtId="49" fontId="21" fillId="0" borderId="6" xfId="0" applyNumberFormat="1" applyFont="1" applyFill="1" applyBorder="1" applyAlignment="1">
      <alignment horizontal="center" vertical="top"/>
    </xf>
    <xf numFmtId="0" fontId="21" fillId="0" borderId="6" xfId="0" applyFont="1" applyFill="1" applyBorder="1" applyAlignment="1">
      <alignment horizontal="center" vertical="top"/>
    </xf>
    <xf numFmtId="49" fontId="22" fillId="0" borderId="6" xfId="0" applyNumberFormat="1" applyFont="1" applyFill="1" applyBorder="1" applyAlignment="1">
      <alignment horizontal="left" vertical="top"/>
    </xf>
    <xf numFmtId="0" fontId="22" fillId="0" borderId="6" xfId="0" applyFont="1" applyFill="1" applyBorder="1" applyAlignment="1">
      <alignment horizontal="centerContinuous" vertical="top"/>
    </xf>
    <xf numFmtId="0" fontId="22" fillId="0" borderId="0" xfId="0" applyFont="1" applyFill="1" applyBorder="1" applyAlignment="1">
      <alignment vertical="top"/>
    </xf>
    <xf numFmtId="0" fontId="1" fillId="0" borderId="6" xfId="0" applyFont="1" applyFill="1" applyBorder="1" applyAlignment="1">
      <alignment horizontal="centerContinuous" vertical="top"/>
    </xf>
    <xf numFmtId="0" fontId="0" fillId="0" borderId="23" xfId="0" applyFont="1" applyFill="1" applyBorder="1" applyAlignment="1">
      <alignment horizontal="center" vertical="top"/>
    </xf>
    <xf numFmtId="0" fontId="0" fillId="0" borderId="9" xfId="0" applyFont="1" applyFill="1" applyBorder="1" applyAlignment="1">
      <alignment vertical="top"/>
    </xf>
    <xf numFmtId="1" fontId="17" fillId="0" borderId="24" xfId="0" applyNumberFormat="1" applyFont="1" applyBorder="1" applyAlignment="1">
      <alignment horizontal="center" vertical="top"/>
    </xf>
    <xf numFmtId="0" fontId="17" fillId="0" borderId="24" xfId="0" applyFont="1" applyBorder="1" applyAlignment="1">
      <alignment vertical="top"/>
    </xf>
    <xf numFmtId="0" fontId="0" fillId="0" borderId="5" xfId="0" applyFont="1" applyFill="1" applyBorder="1" applyAlignment="1">
      <alignment vertical="top"/>
    </xf>
    <xf numFmtId="1" fontId="17" fillId="0" borderId="1" xfId="0" applyNumberFormat="1" applyFont="1" applyBorder="1" applyAlignment="1">
      <alignment horizontal="center" vertical="top"/>
    </xf>
    <xf numFmtId="1" fontId="17" fillId="0" borderId="25" xfId="0" applyNumberFormat="1" applyFont="1" applyBorder="1" applyAlignment="1">
      <alignment horizontal="center" vertical="top"/>
    </xf>
    <xf numFmtId="0" fontId="17" fillId="0" borderId="25" xfId="0" applyFont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10" fillId="0" borderId="2" xfId="0" applyFont="1" applyFill="1" applyBorder="1" applyAlignment="1">
      <alignment vertical="top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vertical="top"/>
    </xf>
    <xf numFmtId="0" fontId="10" fillId="4" borderId="2" xfId="0" applyFont="1" applyFill="1" applyBorder="1" applyAlignment="1">
      <alignment vertical="top"/>
    </xf>
    <xf numFmtId="0" fontId="3" fillId="4" borderId="2" xfId="0" applyFont="1" applyFill="1" applyBorder="1" applyAlignment="1">
      <alignment vertical="top" wrapText="1"/>
    </xf>
    <xf numFmtId="0" fontId="0" fillId="4" borderId="11" xfId="0" applyFont="1" applyFill="1" applyBorder="1" applyAlignment="1">
      <alignment horizontal="right" vertical="top" wrapText="1"/>
    </xf>
    <xf numFmtId="0" fontId="0" fillId="3" borderId="20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0" fillId="5" borderId="2" xfId="0" applyFont="1" applyFill="1" applyBorder="1" applyAlignment="1">
      <alignment vertical="top" wrapText="1"/>
    </xf>
    <xf numFmtId="0" fontId="0" fillId="9" borderId="2" xfId="0" applyFont="1" applyFill="1" applyBorder="1" applyAlignment="1">
      <alignment vertical="top" wrapText="1"/>
    </xf>
    <xf numFmtId="0" fontId="0" fillId="4" borderId="3" xfId="0" applyFont="1" applyFill="1" applyBorder="1" applyAlignment="1">
      <alignment vertical="top"/>
    </xf>
    <xf numFmtId="0" fontId="0" fillId="4" borderId="0" xfId="0" applyFont="1" applyFill="1" applyBorder="1" applyAlignment="1">
      <alignment vertical="top"/>
    </xf>
    <xf numFmtId="0" fontId="5" fillId="4" borderId="2" xfId="0" applyFont="1" applyFill="1" applyBorder="1" applyAlignment="1">
      <alignment vertical="top" wrapText="1"/>
    </xf>
    <xf numFmtId="0" fontId="0" fillId="8" borderId="2" xfId="0" applyFont="1" applyFill="1" applyBorder="1" applyAlignment="1">
      <alignment vertical="top"/>
    </xf>
    <xf numFmtId="0" fontId="1" fillId="4" borderId="17" xfId="0" applyFont="1" applyFill="1" applyBorder="1" applyAlignment="1">
      <alignment vertical="top"/>
    </xf>
    <xf numFmtId="0" fontId="0" fillId="4" borderId="18" xfId="0" applyFont="1" applyFill="1" applyBorder="1" applyAlignment="1">
      <alignment vertical="top"/>
    </xf>
    <xf numFmtId="4" fontId="0" fillId="0" borderId="11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0" fillId="7" borderId="2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49" fontId="5" fillId="0" borderId="2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49" fontId="0" fillId="0" borderId="11" xfId="0" applyNumberFormat="1" applyFont="1" applyFill="1" applyBorder="1" applyAlignment="1">
      <alignment vertical="top" wrapText="1"/>
    </xf>
    <xf numFmtId="0" fontId="0" fillId="0" borderId="26" xfId="0" applyFont="1" applyFill="1" applyBorder="1" applyAlignment="1">
      <alignment vertical="top"/>
    </xf>
    <xf numFmtId="0" fontId="0" fillId="0" borderId="11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8" fillId="0" borderId="2" xfId="0" applyFont="1" applyFill="1" applyBorder="1" applyAlignment="1">
      <alignment vertical="top"/>
    </xf>
    <xf numFmtId="0" fontId="0" fillId="0" borderId="2" xfId="0" applyBorder="1" applyAlignment="1">
      <alignment vertical="top" wrapText="1"/>
    </xf>
    <xf numFmtId="0" fontId="16" fillId="2" borderId="2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0" fillId="0" borderId="1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/>
    </xf>
    <xf numFmtId="0" fontId="0" fillId="0" borderId="27" xfId="0" applyFont="1" applyFill="1" applyBorder="1" applyAlignment="1">
      <alignment vertical="top"/>
    </xf>
    <xf numFmtId="0" fontId="0" fillId="0" borderId="28" xfId="0" applyFont="1" applyFill="1" applyBorder="1" applyAlignment="1">
      <alignment vertical="top"/>
    </xf>
    <xf numFmtId="4" fontId="1" fillId="0" borderId="5" xfId="0" applyNumberFormat="1" applyFont="1" applyFill="1" applyBorder="1" applyAlignment="1">
      <alignment vertical="top"/>
    </xf>
    <xf numFmtId="0" fontId="0" fillId="0" borderId="5" xfId="0" applyFont="1" applyFill="1" applyBorder="1" applyAlignment="1">
      <alignment horizontal="center" vertical="top"/>
    </xf>
    <xf numFmtId="0" fontId="25" fillId="0" borderId="29" xfId="21" applyFont="1" applyBorder="1" applyAlignment="1">
      <alignment vertical="top"/>
      <protection/>
    </xf>
    <xf numFmtId="0" fontId="26" fillId="0" borderId="27" xfId="21" applyFont="1" applyBorder="1" applyAlignment="1">
      <alignment vertical="top"/>
      <protection/>
    </xf>
    <xf numFmtId="4" fontId="1" fillId="0" borderId="12" xfId="0" applyNumberFormat="1" applyFont="1" applyFill="1" applyBorder="1" applyAlignment="1">
      <alignment vertical="top"/>
    </xf>
    <xf numFmtId="4" fontId="0" fillId="0" borderId="2" xfId="0" applyNumberFormat="1" applyFont="1" applyFill="1" applyBorder="1" applyAlignment="1">
      <alignment vertical="top" wrapText="1"/>
    </xf>
    <xf numFmtId="4" fontId="0" fillId="0" borderId="19" xfId="0" applyNumberFormat="1" applyFont="1" applyFill="1" applyBorder="1" applyAlignment="1">
      <alignment vertical="top"/>
    </xf>
    <xf numFmtId="4" fontId="0" fillId="0" borderId="1" xfId="0" applyNumberFormat="1" applyFont="1" applyFill="1" applyBorder="1" applyAlignment="1">
      <alignment vertical="top" wrapText="1"/>
    </xf>
    <xf numFmtId="4" fontId="19" fillId="5" borderId="4" xfId="0" applyNumberFormat="1" applyFont="1" applyFill="1" applyBorder="1" applyAlignment="1">
      <alignment vertical="top"/>
    </xf>
    <xf numFmtId="4" fontId="15" fillId="9" borderId="4" xfId="0" applyNumberFormat="1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1" fillId="12" borderId="12" xfId="0" applyFont="1" applyFill="1" applyBorder="1" applyAlignment="1">
      <alignment vertical="top"/>
    </xf>
    <xf numFmtId="0" fontId="0" fillId="12" borderId="3" xfId="0" applyFont="1" applyFill="1" applyBorder="1" applyAlignment="1">
      <alignment horizontal="left" vertical="top"/>
    </xf>
    <xf numFmtId="0" fontId="11" fillId="0" borderId="21" xfId="0" applyFont="1" applyFill="1" applyBorder="1" applyAlignment="1">
      <alignment vertical="top"/>
    </xf>
    <xf numFmtId="0" fontId="0" fillId="0" borderId="8" xfId="0" applyFont="1" applyFill="1" applyBorder="1" applyAlignment="1">
      <alignment vertical="top"/>
    </xf>
    <xf numFmtId="0" fontId="0" fillId="4" borderId="17" xfId="0" applyFont="1" applyFill="1" applyBorder="1" applyAlignment="1">
      <alignment vertical="top"/>
    </xf>
    <xf numFmtId="0" fontId="0" fillId="4" borderId="20" xfId="0" applyFont="1" applyFill="1" applyBorder="1" applyAlignment="1">
      <alignment vertical="top"/>
    </xf>
    <xf numFmtId="0" fontId="17" fillId="0" borderId="2" xfId="20" applyFont="1" applyFill="1" applyBorder="1" applyAlignment="1">
      <alignment horizontal="left" vertical="top" wrapText="1"/>
      <protection/>
    </xf>
    <xf numFmtId="0" fontId="17" fillId="0" borderId="2" xfId="20" applyFont="1" applyFill="1" applyBorder="1" applyAlignment="1">
      <alignment vertical="top"/>
      <protection/>
    </xf>
    <xf numFmtId="49" fontId="17" fillId="0" borderId="2" xfId="20" applyNumberFormat="1" applyFont="1" applyFill="1" applyBorder="1" applyAlignment="1">
      <alignment horizontal="left" vertical="top" wrapText="1"/>
      <protection/>
    </xf>
    <xf numFmtId="0" fontId="17" fillId="0" borderId="2" xfId="20" applyFont="1" applyFill="1" applyBorder="1" applyAlignment="1">
      <alignment horizontal="left" vertical="top"/>
      <protection/>
    </xf>
    <xf numFmtId="0" fontId="17" fillId="0" borderId="2" xfId="20" applyFont="1" applyFill="1" applyBorder="1" applyAlignment="1">
      <alignment vertical="top" wrapText="1"/>
      <protection/>
    </xf>
    <xf numFmtId="171" fontId="17" fillId="0" borderId="2" xfId="20" applyNumberFormat="1" applyFont="1" applyFill="1" applyBorder="1" applyAlignment="1">
      <alignment horizontal="right" vertical="top" wrapText="1"/>
      <protection/>
    </xf>
    <xf numFmtId="171" fontId="0" fillId="0" borderId="2" xfId="0" applyNumberForma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0" fontId="0" fillId="0" borderId="6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Continuous" vertical="top" wrapText="1"/>
    </xf>
    <xf numFmtId="0" fontId="0" fillId="0" borderId="9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0" fillId="0" borderId="2" xfId="0" applyFont="1" applyBorder="1" applyAlignment="1">
      <alignment horizontal="left" vertical="top" wrapText="1"/>
    </xf>
    <xf numFmtId="0" fontId="0" fillId="4" borderId="6" xfId="0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 wrapText="1"/>
    </xf>
    <xf numFmtId="49" fontId="0" fillId="4" borderId="2" xfId="0" applyNumberFormat="1" applyFont="1" applyFill="1" applyBorder="1" applyAlignment="1">
      <alignment vertical="top" wrapText="1"/>
    </xf>
    <xf numFmtId="0" fontId="0" fillId="4" borderId="20" xfId="0" applyNumberFormat="1" applyFont="1" applyFill="1" applyBorder="1" applyAlignment="1">
      <alignment vertical="top" wrapText="1"/>
    </xf>
    <xf numFmtId="171" fontId="7" fillId="0" borderId="5" xfId="0" applyNumberFormat="1" applyFont="1" applyFill="1" applyBorder="1" applyAlignment="1">
      <alignment horizontal="right" vertical="top" wrapText="1"/>
    </xf>
    <xf numFmtId="171" fontId="3" fillId="0" borderId="5" xfId="0" applyNumberFormat="1" applyFont="1" applyFill="1" applyBorder="1" applyAlignment="1">
      <alignment horizontal="right" vertical="top" wrapText="1"/>
    </xf>
    <xf numFmtId="4" fontId="3" fillId="0" borderId="2" xfId="0" applyNumberFormat="1" applyFont="1" applyFill="1" applyBorder="1" applyAlignment="1">
      <alignment horizontal="right" vertical="top" wrapText="1"/>
    </xf>
    <xf numFmtId="49" fontId="1" fillId="2" borderId="2" xfId="0" applyNumberFormat="1" applyFont="1" applyFill="1" applyBorder="1" applyAlignment="1">
      <alignment horizontal="right" vertical="top" wrapText="1"/>
    </xf>
    <xf numFmtId="0" fontId="12" fillId="0" borderId="5" xfId="0" applyFont="1" applyFill="1" applyBorder="1" applyAlignment="1">
      <alignment horizontal="right" vertical="top" wrapText="1"/>
    </xf>
    <xf numFmtId="4" fontId="0" fillId="6" borderId="2" xfId="0" applyNumberFormat="1" applyFont="1" applyFill="1" applyBorder="1" applyAlignment="1">
      <alignment horizontal="right" vertical="top" wrapText="1"/>
    </xf>
    <xf numFmtId="0" fontId="0" fillId="0" borderId="2" xfId="0" applyNumberFormat="1" applyFont="1" applyFill="1" applyBorder="1" applyAlignment="1">
      <alignment horizontal="right" vertical="top" wrapText="1"/>
    </xf>
    <xf numFmtId="0" fontId="0" fillId="3" borderId="2" xfId="0" applyNumberFormat="1" applyFont="1" applyFill="1" applyBorder="1" applyAlignment="1">
      <alignment horizontal="left" vertical="top" wrapText="1"/>
    </xf>
    <xf numFmtId="0" fontId="0" fillId="0" borderId="11" xfId="0" applyNumberFormat="1" applyFont="1" applyFill="1" applyBorder="1" applyAlignment="1">
      <alignment horizontal="right" vertical="top" wrapText="1"/>
    </xf>
    <xf numFmtId="0" fontId="1" fillId="0" borderId="2" xfId="0" applyNumberFormat="1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vertical="top" wrapText="1"/>
    </xf>
    <xf numFmtId="0" fontId="12" fillId="0" borderId="8" xfId="0" applyFont="1" applyFill="1" applyBorder="1" applyAlignment="1">
      <alignment horizontal="right" vertical="top" wrapText="1"/>
    </xf>
    <xf numFmtId="0" fontId="0" fillId="2" borderId="2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right" vertical="top" wrapText="1"/>
    </xf>
    <xf numFmtId="0" fontId="1" fillId="0" borderId="2" xfId="0" applyNumberFormat="1" applyFont="1" applyFill="1" applyBorder="1" applyAlignment="1">
      <alignment vertical="top" wrapText="1"/>
    </xf>
    <xf numFmtId="0" fontId="1" fillId="2" borderId="2" xfId="0" applyNumberFormat="1" applyFont="1" applyFill="1" applyBorder="1" applyAlignment="1">
      <alignment vertical="top" wrapText="1"/>
    </xf>
    <xf numFmtId="0" fontId="0" fillId="6" borderId="5" xfId="0" applyNumberFormat="1" applyFont="1" applyFill="1" applyBorder="1" applyAlignment="1">
      <alignment horizontal="right" vertical="top" wrapText="1"/>
    </xf>
    <xf numFmtId="0" fontId="0" fillId="0" borderId="11" xfId="0" applyNumberFormat="1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vertical="top" wrapText="1"/>
    </xf>
    <xf numFmtId="0" fontId="0" fillId="0" borderId="28" xfId="0" applyNumberFormat="1" applyFont="1" applyFill="1" applyBorder="1" applyAlignment="1">
      <alignment vertical="top" wrapText="1"/>
    </xf>
    <xf numFmtId="0" fontId="1" fillId="11" borderId="30" xfId="0" applyFont="1" applyFill="1" applyBorder="1" applyAlignment="1">
      <alignment horizontal="right" vertical="top" wrapText="1"/>
    </xf>
    <xf numFmtId="0" fontId="0" fillId="9" borderId="31" xfId="0" applyFont="1" applyFill="1" applyBorder="1" applyAlignment="1">
      <alignment vertical="top" wrapText="1"/>
    </xf>
    <xf numFmtId="0" fontId="0" fillId="5" borderId="31" xfId="0" applyFont="1" applyFill="1" applyBorder="1" applyAlignment="1">
      <alignment horizontal="right" vertical="top" wrapText="1"/>
    </xf>
    <xf numFmtId="0" fontId="0" fillId="11" borderId="30" xfId="0" applyFont="1" applyFill="1" applyBorder="1" applyAlignment="1">
      <alignment horizontal="right" vertical="top" wrapText="1"/>
    </xf>
    <xf numFmtId="0" fontId="0" fillId="0" borderId="5" xfId="0" applyFont="1" applyFill="1" applyBorder="1" applyAlignment="1">
      <alignment horizontal="right" vertical="top" wrapText="1"/>
    </xf>
    <xf numFmtId="0" fontId="1" fillId="0" borderId="31" xfId="0" applyFont="1" applyFill="1" applyBorder="1" applyAlignment="1">
      <alignment horizontal="right" vertical="top" wrapText="1"/>
    </xf>
    <xf numFmtId="49" fontId="0" fillId="0" borderId="5" xfId="0" applyNumberFormat="1" applyFont="1" applyFill="1" applyBorder="1" applyAlignment="1">
      <alignment horizontal="left" vertical="top" wrapText="1"/>
    </xf>
    <xf numFmtId="49" fontId="0" fillId="0" borderId="2" xfId="0" applyNumberFormat="1" applyFont="1" applyFill="1" applyBorder="1" applyAlignment="1">
      <alignment horizontal="left" vertical="top" wrapText="1"/>
    </xf>
    <xf numFmtId="49" fontId="0" fillId="0" borderId="11" xfId="0" applyNumberFormat="1" applyFont="1" applyFill="1" applyBorder="1" applyAlignment="1">
      <alignment horizontal="left" vertical="top" wrapText="1"/>
    </xf>
    <xf numFmtId="0" fontId="0" fillId="4" borderId="30" xfId="0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right" vertical="top" wrapText="1"/>
    </xf>
    <xf numFmtId="171" fontId="7" fillId="2" borderId="11" xfId="0" applyNumberFormat="1" applyFont="1" applyFill="1" applyBorder="1" applyAlignment="1">
      <alignment/>
    </xf>
    <xf numFmtId="171" fontId="10" fillId="2" borderId="3" xfId="0" applyNumberFormat="1" applyFont="1" applyFill="1" applyBorder="1" applyAlignment="1">
      <alignment/>
    </xf>
    <xf numFmtId="0" fontId="1" fillId="0" borderId="7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171" fontId="0" fillId="10" borderId="5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center" vertical="top"/>
    </xf>
    <xf numFmtId="4" fontId="0" fillId="0" borderId="4" xfId="0" applyNumberFormat="1" applyFont="1" applyFill="1" applyBorder="1" applyAlignment="1">
      <alignment vertical="top"/>
    </xf>
    <xf numFmtId="0" fontId="0" fillId="3" borderId="16" xfId="0" applyFont="1" applyFill="1" applyBorder="1" applyAlignment="1">
      <alignment vertical="top"/>
    </xf>
    <xf numFmtId="0" fontId="0" fillId="3" borderId="11" xfId="0" applyFont="1" applyFill="1" applyBorder="1" applyAlignment="1">
      <alignment vertical="top"/>
    </xf>
    <xf numFmtId="0" fontId="0" fillId="3" borderId="11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/>
    </xf>
    <xf numFmtId="0" fontId="24" fillId="0" borderId="4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49" fontId="5" fillId="0" borderId="6" xfId="0" applyNumberFormat="1" applyFont="1" applyFill="1" applyBorder="1" applyAlignment="1">
      <alignment horizontal="center" vertical="top" wrapText="1"/>
    </xf>
    <xf numFmtId="49" fontId="13" fillId="0" borderId="6" xfId="0" applyNumberFormat="1" applyFont="1" applyFill="1" applyBorder="1" applyAlignment="1">
      <alignment horizontal="center" vertical="top"/>
    </xf>
    <xf numFmtId="171" fontId="0" fillId="14" borderId="2" xfId="0" applyNumberFormat="1" applyFont="1" applyFill="1" applyBorder="1" applyAlignment="1">
      <alignment/>
    </xf>
    <xf numFmtId="170" fontId="0" fillId="0" borderId="8" xfId="0" applyNumberFormat="1" applyFont="1" applyFill="1" applyBorder="1" applyAlignment="1">
      <alignment/>
    </xf>
    <xf numFmtId="170" fontId="0" fillId="0" borderId="6" xfId="0" applyNumberFormat="1" applyFont="1" applyFill="1" applyBorder="1" applyAlignment="1">
      <alignment/>
    </xf>
    <xf numFmtId="170" fontId="1" fillId="0" borderId="6" xfId="0" applyNumberFormat="1" applyFont="1" applyFill="1" applyBorder="1" applyAlignment="1">
      <alignment horizontal="centerContinuous"/>
    </xf>
    <xf numFmtId="170" fontId="0" fillId="0" borderId="9" xfId="0" applyNumberFormat="1" applyFont="1" applyFill="1" applyBorder="1" applyAlignment="1">
      <alignment/>
    </xf>
    <xf numFmtId="170" fontId="0" fillId="0" borderId="5" xfId="0" applyNumberFormat="1" applyFont="1" applyFill="1" applyBorder="1" applyAlignment="1">
      <alignment horizontal="center"/>
    </xf>
    <xf numFmtId="170" fontId="0" fillId="0" borderId="2" xfId="0" applyNumberFormat="1" applyFont="1" applyFill="1" applyBorder="1" applyAlignment="1">
      <alignment horizontal="center"/>
    </xf>
    <xf numFmtId="170" fontId="0" fillId="0" borderId="10" xfId="0" applyNumberFormat="1" applyFont="1" applyFill="1" applyBorder="1" applyAlignment="1">
      <alignment horizontal="center"/>
    </xf>
    <xf numFmtId="170" fontId="1" fillId="0" borderId="5" xfId="0" applyNumberFormat="1" applyFont="1" applyFill="1" applyBorder="1" applyAlignment="1">
      <alignment/>
    </xf>
    <xf numFmtId="170" fontId="0" fillId="0" borderId="2" xfId="0" applyNumberFormat="1" applyFont="1" applyFill="1" applyBorder="1" applyAlignment="1">
      <alignment/>
    </xf>
    <xf numFmtId="170" fontId="3" fillId="4" borderId="2" xfId="0" applyNumberFormat="1" applyFont="1" applyFill="1" applyBorder="1" applyAlignment="1">
      <alignment/>
    </xf>
    <xf numFmtId="170" fontId="3" fillId="4" borderId="11" xfId="0" applyNumberFormat="1" applyFont="1" applyFill="1" applyBorder="1" applyAlignment="1">
      <alignment/>
    </xf>
    <xf numFmtId="170" fontId="0" fillId="0" borderId="11" xfId="0" applyNumberFormat="1" applyFont="1" applyFill="1" applyBorder="1" applyAlignment="1">
      <alignment/>
    </xf>
    <xf numFmtId="170" fontId="0" fillId="3" borderId="32" xfId="0" applyNumberFormat="1" applyFont="1" applyFill="1" applyBorder="1" applyAlignment="1">
      <alignment/>
    </xf>
    <xf numFmtId="170" fontId="0" fillId="0" borderId="5" xfId="0" applyNumberFormat="1" applyFont="1" applyFill="1" applyBorder="1" applyAlignment="1">
      <alignment/>
    </xf>
    <xf numFmtId="170" fontId="0" fillId="4" borderId="2" xfId="0" applyNumberFormat="1" applyFont="1" applyFill="1" applyBorder="1" applyAlignment="1">
      <alignment/>
    </xf>
    <xf numFmtId="170" fontId="0" fillId="4" borderId="32" xfId="0" applyNumberFormat="1" applyFont="1" applyFill="1" applyBorder="1" applyAlignment="1">
      <alignment/>
    </xf>
    <xf numFmtId="170" fontId="7" fillId="0" borderId="2" xfId="0" applyNumberFormat="1" applyFont="1" applyFill="1" applyBorder="1" applyAlignment="1">
      <alignment/>
    </xf>
    <xf numFmtId="170" fontId="3" fillId="0" borderId="2" xfId="0" applyNumberFormat="1" applyFont="1" applyFill="1" applyBorder="1" applyAlignment="1">
      <alignment/>
    </xf>
    <xf numFmtId="170" fontId="0" fillId="0" borderId="2" xfId="0" applyNumberFormat="1" applyFont="1" applyFill="1" applyBorder="1" applyAlignment="1">
      <alignment horizontal="right"/>
    </xf>
    <xf numFmtId="170" fontId="0" fillId="6" borderId="2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170" fontId="0" fillId="0" borderId="1" xfId="0" applyNumberFormat="1" applyFont="1" applyFill="1" applyBorder="1" applyAlignment="1">
      <alignment/>
    </xf>
    <xf numFmtId="170" fontId="0" fillId="0" borderId="28" xfId="0" applyNumberFormat="1" applyFont="1" applyFill="1" applyBorder="1" applyAlignment="1">
      <alignment/>
    </xf>
    <xf numFmtId="170" fontId="3" fillId="0" borderId="5" xfId="0" applyNumberFormat="1" applyFont="1" applyFill="1" applyBorder="1" applyAlignment="1">
      <alignment/>
    </xf>
    <xf numFmtId="170" fontId="1" fillId="11" borderId="32" xfId="0" applyNumberFormat="1" applyFont="1" applyFill="1" applyBorder="1" applyAlignment="1">
      <alignment/>
    </xf>
    <xf numFmtId="170" fontId="0" fillId="9" borderId="31" xfId="0" applyNumberFormat="1" applyFont="1" applyFill="1" applyBorder="1" applyAlignment="1">
      <alignment/>
    </xf>
    <xf numFmtId="170" fontId="0" fillId="5" borderId="31" xfId="0" applyNumberFormat="1" applyFont="1" applyFill="1" applyBorder="1" applyAlignment="1">
      <alignment/>
    </xf>
    <xf numFmtId="170" fontId="7" fillId="3" borderId="1" xfId="0" applyNumberFormat="1" applyFont="1" applyFill="1" applyBorder="1" applyAlignment="1">
      <alignment horizontal="center"/>
    </xf>
    <xf numFmtId="170" fontId="1" fillId="11" borderId="32" xfId="0" applyNumberFormat="1" applyFont="1" applyFill="1" applyBorder="1" applyAlignment="1">
      <alignment/>
    </xf>
    <xf numFmtId="170" fontId="1" fillId="0" borderId="13" xfId="0" applyNumberFormat="1" applyFont="1" applyFill="1" applyBorder="1" applyAlignment="1">
      <alignment/>
    </xf>
    <xf numFmtId="170" fontId="0" fillId="0" borderId="16" xfId="0" applyNumberFormat="1" applyFont="1" applyFill="1" applyBorder="1" applyAlignment="1">
      <alignment/>
    </xf>
    <xf numFmtId="170" fontId="1" fillId="12" borderId="15" xfId="0" applyNumberFormat="1" applyFont="1" applyFill="1" applyBorder="1" applyAlignment="1">
      <alignment horizontal="right" vertical="top"/>
    </xf>
    <xf numFmtId="170" fontId="11" fillId="0" borderId="22" xfId="0" applyNumberFormat="1" applyFont="1" applyFill="1" applyBorder="1" applyAlignment="1">
      <alignment horizontal="right" vertical="top"/>
    </xf>
    <xf numFmtId="170" fontId="0" fillId="0" borderId="5" xfId="0" applyNumberFormat="1" applyFont="1" applyFill="1" applyBorder="1" applyAlignment="1">
      <alignment/>
    </xf>
    <xf numFmtId="170" fontId="0" fillId="0" borderId="1" xfId="0" applyNumberFormat="1" applyFont="1" applyFill="1" applyBorder="1" applyAlignment="1">
      <alignment/>
    </xf>
    <xf numFmtId="170" fontId="2" fillId="0" borderId="10" xfId="0" applyNumberFormat="1" applyFont="1" applyFill="1" applyBorder="1" applyAlignment="1">
      <alignment/>
    </xf>
    <xf numFmtId="170" fontId="3" fillId="3" borderId="5" xfId="0" applyNumberFormat="1" applyFont="1" applyFill="1" applyBorder="1" applyAlignment="1">
      <alignment/>
    </xf>
    <xf numFmtId="170" fontId="20" fillId="0" borderId="2" xfId="0" applyNumberFormat="1" applyFont="1" applyFill="1" applyBorder="1" applyAlignment="1">
      <alignment horizontal="right"/>
    </xf>
    <xf numFmtId="170" fontId="0" fillId="0" borderId="8" xfId="0" applyNumberFormat="1" applyFont="1" applyFill="1" applyBorder="1" applyAlignment="1">
      <alignment/>
    </xf>
    <xf numFmtId="170" fontId="0" fillId="0" borderId="6" xfId="0" applyNumberFormat="1" applyFont="1" applyFill="1" applyBorder="1" applyAlignment="1">
      <alignment/>
    </xf>
    <xf numFmtId="170" fontId="1" fillId="0" borderId="6" xfId="0" applyNumberFormat="1" applyFont="1" applyFill="1" applyBorder="1" applyAlignment="1">
      <alignment/>
    </xf>
    <xf numFmtId="170" fontId="0" fillId="0" borderId="9" xfId="0" applyNumberFormat="1" applyFont="1" applyFill="1" applyBorder="1" applyAlignment="1">
      <alignment/>
    </xf>
    <xf numFmtId="170" fontId="0" fillId="0" borderId="10" xfId="0" applyNumberFormat="1" applyFont="1" applyFill="1" applyBorder="1" applyAlignment="1">
      <alignment/>
    </xf>
    <xf numFmtId="170" fontId="1" fillId="0" borderId="5" xfId="0" applyNumberFormat="1" applyFont="1" applyFill="1" applyBorder="1" applyAlignment="1">
      <alignment/>
    </xf>
    <xf numFmtId="170" fontId="0" fillId="0" borderId="2" xfId="0" applyNumberFormat="1" applyFont="1" applyFill="1" applyBorder="1" applyAlignment="1">
      <alignment/>
    </xf>
    <xf numFmtId="170" fontId="0" fillId="0" borderId="2" xfId="0" applyNumberFormat="1" applyFont="1" applyFill="1" applyBorder="1" applyAlignment="1">
      <alignment vertical="top"/>
    </xf>
    <xf numFmtId="170" fontId="0" fillId="4" borderId="2" xfId="0" applyNumberFormat="1" applyFont="1" applyFill="1" applyBorder="1" applyAlignment="1">
      <alignment/>
    </xf>
    <xf numFmtId="170" fontId="0" fillId="0" borderId="2" xfId="0" applyNumberFormat="1" applyBorder="1" applyAlignment="1">
      <alignment/>
    </xf>
    <xf numFmtId="170" fontId="0" fillId="6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164" fontId="13" fillId="0" borderId="7" xfId="0" applyNumberFormat="1" applyFont="1" applyFill="1" applyBorder="1" applyAlignment="1">
      <alignment horizontal="left" vertical="top"/>
    </xf>
    <xf numFmtId="164" fontId="1" fillId="0" borderId="0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4" fontId="1" fillId="11" borderId="2" xfId="0" applyNumberFormat="1" applyFont="1" applyFill="1" applyBorder="1" applyAlignment="1">
      <alignment horizontal="right" wrapText="1"/>
    </xf>
    <xf numFmtId="171" fontId="1" fillId="5" borderId="2" xfId="0" applyNumberFormat="1" applyFont="1" applyFill="1" applyBorder="1" applyAlignment="1">
      <alignment/>
    </xf>
    <xf numFmtId="184" fontId="1" fillId="5" borderId="2" xfId="0" applyNumberFormat="1" applyFont="1" applyFill="1" applyBorder="1" applyAlignment="1">
      <alignment/>
    </xf>
    <xf numFmtId="171" fontId="10" fillId="6" borderId="2" xfId="0" applyNumberFormat="1" applyFont="1" applyFill="1" applyBorder="1" applyAlignment="1">
      <alignment/>
    </xf>
    <xf numFmtId="184" fontId="1" fillId="0" borderId="0" xfId="0" applyNumberFormat="1" applyFont="1" applyFill="1" applyBorder="1" applyAlignment="1">
      <alignment vertical="top"/>
    </xf>
    <xf numFmtId="184" fontId="10" fillId="6" borderId="2" xfId="0" applyNumberFormat="1" applyFont="1" applyFill="1" applyBorder="1" applyAlignment="1">
      <alignment/>
    </xf>
    <xf numFmtId="184" fontId="10" fillId="7" borderId="2" xfId="0" applyNumberFormat="1" applyFont="1" applyFill="1" applyBorder="1" applyAlignment="1">
      <alignment/>
    </xf>
    <xf numFmtId="184" fontId="10" fillId="4" borderId="1" xfId="0" applyNumberFormat="1" applyFont="1" applyFill="1" applyBorder="1" applyAlignment="1">
      <alignment/>
    </xf>
    <xf numFmtId="184" fontId="10" fillId="9" borderId="2" xfId="0" applyNumberFormat="1" applyFont="1" applyFill="1" applyBorder="1" applyAlignment="1">
      <alignment/>
    </xf>
    <xf numFmtId="184" fontId="10" fillId="0" borderId="0" xfId="0" applyNumberFormat="1" applyFont="1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171" fontId="7" fillId="6" borderId="2" xfId="0" applyNumberFormat="1" applyFont="1" applyFill="1" applyBorder="1" applyAlignment="1">
      <alignment/>
    </xf>
    <xf numFmtId="171" fontId="7" fillId="3" borderId="2" xfId="0" applyNumberFormat="1" applyFont="1" applyFill="1" applyBorder="1" applyAlignment="1">
      <alignment/>
    </xf>
    <xf numFmtId="170" fontId="10" fillId="6" borderId="2" xfId="0" applyNumberFormat="1" applyFont="1" applyFill="1" applyBorder="1" applyAlignment="1">
      <alignment/>
    </xf>
    <xf numFmtId="171" fontId="7" fillId="0" borderId="2" xfId="0" applyNumberFormat="1" applyFont="1" applyFill="1" applyBorder="1" applyAlignment="1">
      <alignment horizontal="right"/>
    </xf>
    <xf numFmtId="171" fontId="7" fillId="0" borderId="3" xfId="0" applyNumberFormat="1" applyFont="1" applyFill="1" applyBorder="1" applyAlignment="1">
      <alignment/>
    </xf>
    <xf numFmtId="171" fontId="7" fillId="6" borderId="2" xfId="0" applyNumberFormat="1" applyFont="1" applyFill="1" applyBorder="1" applyAlignment="1">
      <alignment/>
    </xf>
    <xf numFmtId="170" fontId="7" fillId="6" borderId="2" xfId="0" applyNumberFormat="1" applyFont="1" applyFill="1" applyBorder="1" applyAlignment="1">
      <alignment/>
    </xf>
    <xf numFmtId="171" fontId="12" fillId="0" borderId="2" xfId="0" applyNumberFormat="1" applyFont="1" applyFill="1" applyBorder="1" applyAlignment="1">
      <alignment/>
    </xf>
    <xf numFmtId="171" fontId="10" fillId="6" borderId="2" xfId="0" applyNumberFormat="1" applyFont="1" applyFill="1" applyBorder="1" applyAlignment="1">
      <alignment horizontal="right"/>
    </xf>
    <xf numFmtId="171" fontId="10" fillId="3" borderId="2" xfId="0" applyNumberFormat="1" applyFont="1" applyFill="1" applyBorder="1" applyAlignment="1">
      <alignment/>
    </xf>
    <xf numFmtId="0" fontId="0" fillId="6" borderId="0" xfId="0" applyFont="1" applyFill="1" applyBorder="1" applyAlignment="1">
      <alignment horizontal="center"/>
    </xf>
    <xf numFmtId="171" fontId="7" fillId="6" borderId="2" xfId="0" applyNumberFormat="1" applyFont="1" applyFill="1" applyBorder="1" applyAlignment="1">
      <alignment horizontal="right"/>
    </xf>
    <xf numFmtId="171" fontId="10" fillId="6" borderId="6" xfId="0" applyNumberFormat="1" applyFont="1" applyFill="1" applyBorder="1" applyAlignment="1">
      <alignment/>
    </xf>
    <xf numFmtId="171" fontId="10" fillId="6" borderId="6" xfId="0" applyNumberFormat="1" applyFont="1" applyFill="1" applyBorder="1" applyAlignment="1">
      <alignment/>
    </xf>
    <xf numFmtId="0" fontId="5" fillId="0" borderId="2" xfId="0" applyFont="1" applyFill="1" applyBorder="1" applyAlignment="1">
      <alignment vertical="top"/>
    </xf>
    <xf numFmtId="171" fontId="7" fillId="2" borderId="1" xfId="0" applyNumberFormat="1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171" fontId="7" fillId="2" borderId="1" xfId="0" applyNumberFormat="1" applyFont="1" applyFill="1" applyBorder="1" applyAlignment="1">
      <alignment/>
    </xf>
    <xf numFmtId="170" fontId="0" fillId="0" borderId="7" xfId="0" applyNumberFormat="1" applyFont="1" applyFill="1" applyBorder="1" applyAlignment="1">
      <alignment/>
    </xf>
    <xf numFmtId="171" fontId="0" fillId="0" borderId="1" xfId="0" applyNumberFormat="1" applyFont="1" applyFill="1" applyBorder="1" applyAlignment="1">
      <alignment/>
    </xf>
    <xf numFmtId="171" fontId="7" fillId="2" borderId="0" xfId="0" applyNumberFormat="1" applyFont="1" applyFill="1" applyBorder="1" applyAlignment="1">
      <alignment/>
    </xf>
    <xf numFmtId="171" fontId="7" fillId="2" borderId="1" xfId="0" applyNumberFormat="1" applyFont="1" applyFill="1" applyBorder="1" applyAlignment="1">
      <alignment/>
    </xf>
    <xf numFmtId="171" fontId="10" fillId="2" borderId="2" xfId="0" applyNumberFormat="1" applyFont="1" applyFill="1" applyBorder="1" applyAlignment="1">
      <alignment/>
    </xf>
    <xf numFmtId="171" fontId="0" fillId="4" borderId="1" xfId="0" applyNumberFormat="1" applyFont="1" applyFill="1" applyBorder="1" applyAlignment="1">
      <alignment/>
    </xf>
    <xf numFmtId="4" fontId="0" fillId="0" borderId="3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/>
    </xf>
    <xf numFmtId="0" fontId="1" fillId="2" borderId="2" xfId="0" applyNumberFormat="1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center" vertical="top" wrapText="1"/>
    </xf>
    <xf numFmtId="170" fontId="0" fillId="10" borderId="11" xfId="0" applyNumberFormat="1" applyFont="1" applyFill="1" applyBorder="1" applyAlignment="1">
      <alignment/>
    </xf>
    <xf numFmtId="170" fontId="0" fillId="5" borderId="2" xfId="0" applyNumberFormat="1" applyFont="1" applyFill="1" applyBorder="1" applyAlignment="1">
      <alignment/>
    </xf>
    <xf numFmtId="171" fontId="28" fillId="14" borderId="2" xfId="0" applyNumberFormat="1" applyFont="1" applyFill="1" applyBorder="1" applyAlignment="1">
      <alignment/>
    </xf>
    <xf numFmtId="171" fontId="0" fillId="14" borderId="8" xfId="0" applyNumberFormat="1" applyFont="1" applyFill="1" applyBorder="1" applyAlignment="1">
      <alignment/>
    </xf>
    <xf numFmtId="171" fontId="0" fillId="14" borderId="6" xfId="0" applyNumberFormat="1" applyFont="1" applyFill="1" applyBorder="1" applyAlignment="1">
      <alignment/>
    </xf>
    <xf numFmtId="171" fontId="1" fillId="14" borderId="6" xfId="0" applyNumberFormat="1" applyFont="1" applyFill="1" applyBorder="1" applyAlignment="1">
      <alignment/>
    </xf>
    <xf numFmtId="171" fontId="0" fillId="14" borderId="9" xfId="0" applyNumberFormat="1" applyFont="1" applyFill="1" applyBorder="1" applyAlignment="1">
      <alignment/>
    </xf>
    <xf numFmtId="171" fontId="0" fillId="14" borderId="5" xfId="0" applyNumberFormat="1" applyFont="1" applyFill="1" applyBorder="1" applyAlignment="1">
      <alignment/>
    </xf>
    <xf numFmtId="171" fontId="0" fillId="14" borderId="2" xfId="0" applyNumberFormat="1" applyFont="1" applyFill="1" applyBorder="1" applyAlignment="1">
      <alignment horizontal="center"/>
    </xf>
    <xf numFmtId="171" fontId="0" fillId="14" borderId="10" xfId="0" applyNumberFormat="1" applyFont="1" applyFill="1" applyBorder="1" applyAlignment="1">
      <alignment/>
    </xf>
    <xf numFmtId="171" fontId="1" fillId="14" borderId="5" xfId="0" applyNumberFormat="1" applyFont="1" applyFill="1" applyBorder="1" applyAlignment="1">
      <alignment/>
    </xf>
    <xf numFmtId="171" fontId="3" fillId="14" borderId="2" xfId="0" applyNumberFormat="1" applyFont="1" applyFill="1" applyBorder="1" applyAlignment="1">
      <alignment/>
    </xf>
    <xf numFmtId="171" fontId="0" fillId="14" borderId="2" xfId="0" applyNumberFormat="1" applyFont="1" applyFill="1" applyBorder="1" applyAlignment="1">
      <alignment/>
    </xf>
    <xf numFmtId="171" fontId="12" fillId="14" borderId="2" xfId="0" applyNumberFormat="1" applyFont="1" applyFill="1" applyBorder="1" applyAlignment="1">
      <alignment/>
    </xf>
    <xf numFmtId="171" fontId="0" fillId="14" borderId="2" xfId="0" applyNumberFormat="1" applyFill="1" applyBorder="1" applyAlignment="1">
      <alignment/>
    </xf>
    <xf numFmtId="171" fontId="0" fillId="14" borderId="1" xfId="0" applyNumberFormat="1" applyFont="1" applyFill="1" applyBorder="1" applyAlignment="1">
      <alignment/>
    </xf>
    <xf numFmtId="49" fontId="0" fillId="7" borderId="2" xfId="0" applyNumberFormat="1" applyFont="1" applyFill="1" applyBorder="1" applyAlignment="1">
      <alignment vertical="top" wrapText="1"/>
    </xf>
    <xf numFmtId="0" fontId="0" fillId="7" borderId="2" xfId="0" applyFont="1" applyFill="1" applyBorder="1" applyAlignment="1">
      <alignment vertical="top" wrapText="1"/>
    </xf>
    <xf numFmtId="49" fontId="0" fillId="5" borderId="2" xfId="0" applyNumberFormat="1" applyFont="1" applyFill="1" applyBorder="1" applyAlignment="1">
      <alignment vertical="top" wrapText="1"/>
    </xf>
    <xf numFmtId="49" fontId="0" fillId="8" borderId="2" xfId="0" applyNumberFormat="1" applyFont="1" applyFill="1" applyBorder="1" applyAlignment="1">
      <alignment vertical="top" wrapText="1"/>
    </xf>
    <xf numFmtId="171" fontId="7" fillId="8" borderId="2" xfId="0" applyNumberFormat="1" applyFont="1" applyFill="1" applyBorder="1" applyAlignment="1">
      <alignment vertical="top"/>
    </xf>
    <xf numFmtId="49" fontId="29" fillId="0" borderId="6" xfId="0" applyNumberFormat="1" applyFont="1" applyFill="1" applyBorder="1" applyAlignment="1">
      <alignment horizontal="center" vertical="top"/>
    </xf>
    <xf numFmtId="171" fontId="0" fillId="0" borderId="33" xfId="0" applyNumberFormat="1" applyFont="1" applyFill="1" applyBorder="1" applyAlignment="1">
      <alignment/>
    </xf>
    <xf numFmtId="49" fontId="5" fillId="0" borderId="8" xfId="0" applyNumberFormat="1" applyFont="1" applyFill="1" applyBorder="1" applyAlignment="1">
      <alignment horizontal="center" vertical="top"/>
    </xf>
    <xf numFmtId="49" fontId="5" fillId="0" borderId="6" xfId="0" applyNumberFormat="1" applyFont="1" applyFill="1" applyBorder="1" applyAlignment="1">
      <alignment horizontal="center" vertical="top"/>
    </xf>
    <xf numFmtId="49" fontId="5" fillId="0" borderId="23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49" fontId="13" fillId="0" borderId="8" xfId="0" applyNumberFormat="1" applyFont="1" applyFill="1" applyBorder="1" applyAlignment="1">
      <alignment horizontal="center" vertical="top"/>
    </xf>
    <xf numFmtId="49" fontId="5" fillId="0" borderId="3" xfId="0" applyNumberFormat="1" applyFont="1" applyFill="1" applyBorder="1" applyAlignment="1">
      <alignment horizontal="center" vertical="top"/>
    </xf>
    <xf numFmtId="4" fontId="0" fillId="0" borderId="26" xfId="0" applyNumberFormat="1" applyFont="1" applyFill="1" applyBorder="1" applyAlignment="1">
      <alignment vertical="top"/>
    </xf>
    <xf numFmtId="171" fontId="7" fillId="2" borderId="1" xfId="0" applyNumberFormat="1" applyFont="1" applyFill="1" applyBorder="1" applyAlignment="1">
      <alignment horizontal="right"/>
    </xf>
    <xf numFmtId="170" fontId="0" fillId="3" borderId="1" xfId="0" applyNumberFormat="1" applyFont="1" applyFill="1" applyBorder="1" applyAlignment="1">
      <alignment/>
    </xf>
    <xf numFmtId="171" fontId="0" fillId="8" borderId="3" xfId="0" applyNumberFormat="1" applyFont="1" applyFill="1" applyBorder="1" applyAlignment="1">
      <alignment/>
    </xf>
    <xf numFmtId="4" fontId="3" fillId="0" borderId="5" xfId="0" applyNumberFormat="1" applyFont="1" applyFill="1" applyBorder="1" applyAlignment="1">
      <alignment horizontal="right" vertical="top" wrapText="1"/>
    </xf>
    <xf numFmtId="0" fontId="0" fillId="12" borderId="13" xfId="0" applyFont="1" applyFill="1" applyBorder="1" applyAlignment="1">
      <alignment horizontal="left" vertical="top"/>
    </xf>
    <xf numFmtId="170" fontId="1" fillId="12" borderId="13" xfId="0" applyNumberFormat="1" applyFont="1" applyFill="1" applyBorder="1" applyAlignment="1">
      <alignment horizontal="right" vertical="top"/>
    </xf>
    <xf numFmtId="0" fontId="0" fillId="0" borderId="34" xfId="0" applyFont="1" applyFill="1" applyBorder="1" applyAlignment="1">
      <alignment vertical="top"/>
    </xf>
    <xf numFmtId="0" fontId="0" fillId="0" borderId="35" xfId="0" applyFont="1" applyFill="1" applyBorder="1" applyAlignment="1">
      <alignment vertical="top"/>
    </xf>
    <xf numFmtId="0" fontId="0" fillId="0" borderId="25" xfId="0" applyFont="1" applyFill="1" applyBorder="1" applyAlignment="1">
      <alignment vertical="top" wrapText="1"/>
    </xf>
    <xf numFmtId="170" fontId="0" fillId="0" borderId="35" xfId="0" applyNumberFormat="1" applyFont="1" applyFill="1" applyBorder="1" applyAlignment="1">
      <alignment/>
    </xf>
    <xf numFmtId="0" fontId="1" fillId="12" borderId="36" xfId="0" applyFont="1" applyFill="1" applyBorder="1" applyAlignment="1">
      <alignment horizontal="right" vertical="top"/>
    </xf>
    <xf numFmtId="0" fontId="1" fillId="12" borderId="10" xfId="0" applyFont="1" applyFill="1" applyBorder="1" applyAlignment="1">
      <alignment horizontal="right" vertical="top"/>
    </xf>
    <xf numFmtId="0" fontId="8" fillId="0" borderId="2" xfId="0" applyFont="1" applyFill="1" applyBorder="1" applyAlignment="1">
      <alignment horizontal="left" vertical="top"/>
    </xf>
    <xf numFmtId="49" fontId="5" fillId="0" borderId="3" xfId="0" applyNumberFormat="1" applyFont="1" applyFill="1" applyBorder="1" applyAlignment="1">
      <alignment horizontal="left" vertical="top" wrapText="1"/>
    </xf>
    <xf numFmtId="49" fontId="5" fillId="4" borderId="3" xfId="0" applyNumberFormat="1" applyFont="1" applyFill="1" applyBorder="1" applyAlignment="1">
      <alignment horizontal="left" vertical="top" wrapText="1"/>
    </xf>
    <xf numFmtId="0" fontId="17" fillId="0" borderId="11" xfId="20" applyFont="1" applyFill="1" applyBorder="1" applyAlignment="1">
      <alignment vertical="top" wrapText="1"/>
      <protection/>
    </xf>
    <xf numFmtId="0" fontId="17" fillId="0" borderId="11" xfId="20" applyFont="1" applyFill="1" applyBorder="1" applyAlignment="1">
      <alignment horizontal="left" vertical="top" wrapText="1"/>
      <protection/>
    </xf>
    <xf numFmtId="49" fontId="5" fillId="4" borderId="3" xfId="0" applyNumberFormat="1" applyFont="1" applyFill="1" applyBorder="1" applyAlignment="1">
      <alignment vertical="top"/>
    </xf>
    <xf numFmtId="49" fontId="5" fillId="8" borderId="3" xfId="0" applyNumberFormat="1" applyFont="1" applyFill="1" applyBorder="1" applyAlignment="1">
      <alignment vertical="top"/>
    </xf>
    <xf numFmtId="49" fontId="5" fillId="8" borderId="3" xfId="0" applyNumberFormat="1" applyFont="1" applyFill="1" applyBorder="1" applyAlignment="1">
      <alignment horizontal="left" vertical="top" wrapText="1"/>
    </xf>
    <xf numFmtId="170" fontId="1" fillId="0" borderId="2" xfId="0" applyNumberFormat="1" applyFont="1" applyFill="1" applyBorder="1" applyAlignment="1">
      <alignment horizontal="right"/>
    </xf>
    <xf numFmtId="171" fontId="1" fillId="0" borderId="2" xfId="0" applyNumberFormat="1" applyFont="1" applyFill="1" applyBorder="1" applyAlignment="1">
      <alignment/>
    </xf>
    <xf numFmtId="171" fontId="0" fillId="0" borderId="2" xfId="0" applyNumberFormat="1" applyFont="1" applyFill="1" applyBorder="1" applyAlignment="1">
      <alignment horizontal="right" vertical="top" wrapText="1"/>
    </xf>
    <xf numFmtId="170" fontId="0" fillId="2" borderId="1" xfId="0" applyNumberFormat="1" applyFont="1" applyFill="1" applyBorder="1" applyAlignment="1">
      <alignment/>
    </xf>
    <xf numFmtId="0" fontId="3" fillId="0" borderId="5" xfId="0" applyFont="1" applyFill="1" applyBorder="1" applyAlignment="1">
      <alignment horizontal="right" vertical="top" wrapText="1"/>
    </xf>
    <xf numFmtId="170" fontId="0" fillId="10" borderId="1" xfId="0" applyNumberFormat="1" applyFont="1" applyFill="1" applyBorder="1" applyAlignment="1">
      <alignment/>
    </xf>
    <xf numFmtId="170" fontId="0" fillId="8" borderId="1" xfId="0" applyNumberFormat="1" applyFont="1" applyFill="1" applyBorder="1" applyAlignment="1">
      <alignment/>
    </xf>
    <xf numFmtId="170" fontId="0" fillId="5" borderId="1" xfId="0" applyNumberFormat="1" applyFont="1" applyFill="1" applyBorder="1" applyAlignment="1">
      <alignment/>
    </xf>
    <xf numFmtId="184" fontId="0" fillId="11" borderId="8" xfId="0" applyNumberFormat="1" applyFont="1" applyFill="1" applyBorder="1" applyAlignment="1">
      <alignment/>
    </xf>
    <xf numFmtId="184" fontId="0" fillId="11" borderId="6" xfId="0" applyNumberFormat="1" applyFont="1" applyFill="1" applyBorder="1" applyAlignment="1">
      <alignment/>
    </xf>
    <xf numFmtId="184" fontId="1" fillId="11" borderId="6" xfId="0" applyNumberFormat="1" applyFont="1" applyFill="1" applyBorder="1" applyAlignment="1">
      <alignment/>
    </xf>
    <xf numFmtId="184" fontId="0" fillId="11" borderId="9" xfId="0" applyNumberFormat="1" applyFont="1" applyFill="1" applyBorder="1" applyAlignment="1">
      <alignment/>
    </xf>
    <xf numFmtId="184" fontId="0" fillId="11" borderId="5" xfId="0" applyNumberFormat="1" applyFont="1" applyFill="1" applyBorder="1" applyAlignment="1">
      <alignment/>
    </xf>
    <xf numFmtId="184" fontId="0" fillId="11" borderId="2" xfId="0" applyNumberFormat="1" applyFont="1" applyFill="1" applyBorder="1" applyAlignment="1">
      <alignment horizontal="center"/>
    </xf>
    <xf numFmtId="184" fontId="0" fillId="11" borderId="10" xfId="0" applyNumberFormat="1" applyFont="1" applyFill="1" applyBorder="1" applyAlignment="1">
      <alignment/>
    </xf>
    <xf numFmtId="184" fontId="1" fillId="11" borderId="5" xfId="0" applyNumberFormat="1" applyFont="1" applyFill="1" applyBorder="1" applyAlignment="1">
      <alignment/>
    </xf>
    <xf numFmtId="184" fontId="0" fillId="11" borderId="2" xfId="0" applyNumberFormat="1" applyFont="1" applyFill="1" applyBorder="1" applyAlignment="1">
      <alignment/>
    </xf>
    <xf numFmtId="184" fontId="3" fillId="4" borderId="11" xfId="0" applyNumberFormat="1" applyFont="1" applyFill="1" applyBorder="1" applyAlignment="1">
      <alignment/>
    </xf>
    <xf numFmtId="184" fontId="0" fillId="11" borderId="2" xfId="0" applyNumberFormat="1" applyFont="1" applyFill="1" applyBorder="1" applyAlignment="1">
      <alignment vertical="top"/>
    </xf>
    <xf numFmtId="184" fontId="0" fillId="4" borderId="3" xfId="0" applyNumberFormat="1" applyFont="1" applyFill="1" applyBorder="1" applyAlignment="1">
      <alignment/>
    </xf>
    <xf numFmtId="184" fontId="7" fillId="6" borderId="2" xfId="0" applyNumberFormat="1" applyFont="1" applyFill="1" applyBorder="1" applyAlignment="1">
      <alignment/>
    </xf>
    <xf numFmtId="184" fontId="12" fillId="0" borderId="2" xfId="0" applyNumberFormat="1" applyFont="1" applyFill="1" applyBorder="1" applyAlignment="1">
      <alignment/>
    </xf>
    <xf numFmtId="184" fontId="10" fillId="6" borderId="2" xfId="0" applyNumberFormat="1" applyFont="1" applyFill="1" applyBorder="1" applyAlignment="1">
      <alignment/>
    </xf>
    <xf numFmtId="184" fontId="0" fillId="4" borderId="2" xfId="0" applyNumberFormat="1" applyFont="1" applyFill="1" applyBorder="1" applyAlignment="1">
      <alignment/>
    </xf>
    <xf numFmtId="184" fontId="0" fillId="4" borderId="32" xfId="0" applyNumberFormat="1" applyFont="1" applyFill="1" applyBorder="1" applyAlignment="1">
      <alignment/>
    </xf>
    <xf numFmtId="184" fontId="3" fillId="11" borderId="2" xfId="0" applyNumberFormat="1" applyFont="1" applyFill="1" applyBorder="1" applyAlignment="1">
      <alignment/>
    </xf>
    <xf numFmtId="184" fontId="0" fillId="11" borderId="2" xfId="0" applyNumberFormat="1" applyFill="1" applyBorder="1" applyAlignment="1">
      <alignment/>
    </xf>
    <xf numFmtId="184" fontId="0" fillId="0" borderId="2" xfId="0" applyNumberFormat="1" applyFont="1" applyFill="1" applyBorder="1" applyAlignment="1">
      <alignment/>
    </xf>
    <xf numFmtId="184" fontId="0" fillId="6" borderId="2" xfId="0" applyNumberFormat="1" applyFont="1" applyFill="1" applyBorder="1" applyAlignment="1">
      <alignment/>
    </xf>
    <xf numFmtId="184" fontId="3" fillId="6" borderId="2" xfId="0" applyNumberFormat="1" applyFont="1" applyFill="1" applyBorder="1" applyAlignment="1">
      <alignment/>
    </xf>
    <xf numFmtId="171" fontId="10" fillId="3" borderId="2" xfId="0" applyNumberFormat="1" applyFont="1" applyFill="1" applyBorder="1" applyAlignment="1">
      <alignment horizontal="right"/>
    </xf>
    <xf numFmtId="171" fontId="0" fillId="3" borderId="0" xfId="0" applyNumberFormat="1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171" fontId="3" fillId="3" borderId="2" xfId="0" applyNumberFormat="1" applyFont="1" applyFill="1" applyBorder="1" applyAlignment="1">
      <alignment horizontal="center"/>
    </xf>
    <xf numFmtId="171" fontId="0" fillId="15" borderId="2" xfId="0" applyNumberFormat="1" applyFont="1" applyFill="1" applyBorder="1" applyAlignment="1">
      <alignment/>
    </xf>
    <xf numFmtId="171" fontId="7" fillId="0" borderId="3" xfId="0" applyNumberFormat="1" applyFont="1" applyFill="1" applyBorder="1" applyAlignment="1">
      <alignment/>
    </xf>
    <xf numFmtId="0" fontId="0" fillId="0" borderId="5" xfId="0" applyNumberFormat="1" applyFont="1" applyFill="1" applyBorder="1" applyAlignment="1">
      <alignment horizontal="right" vertical="top" wrapText="1"/>
    </xf>
    <xf numFmtId="171" fontId="0" fillId="11" borderId="2" xfId="0" applyNumberFormat="1" applyFont="1" applyFill="1" applyBorder="1" applyAlignment="1">
      <alignment/>
    </xf>
    <xf numFmtId="171" fontId="7" fillId="12" borderId="3" xfId="0" applyNumberFormat="1" applyFont="1" applyFill="1" applyBorder="1" applyAlignment="1">
      <alignment/>
    </xf>
    <xf numFmtId="171" fontId="3" fillId="2" borderId="2" xfId="0" applyNumberFormat="1" applyFont="1" applyFill="1" applyBorder="1" applyAlignment="1">
      <alignment/>
    </xf>
    <xf numFmtId="171" fontId="7" fillId="12" borderId="6" xfId="0" applyNumberFormat="1" applyFont="1" applyFill="1" applyBorder="1" applyAlignment="1">
      <alignment/>
    </xf>
    <xf numFmtId="171" fontId="7" fillId="9" borderId="37" xfId="0" applyNumberFormat="1" applyFont="1" applyFill="1" applyBorder="1" applyAlignment="1">
      <alignment/>
    </xf>
    <xf numFmtId="170" fontId="0" fillId="3" borderId="5" xfId="0" applyNumberFormat="1" applyFont="1" applyFill="1" applyBorder="1" applyAlignment="1">
      <alignment/>
    </xf>
    <xf numFmtId="0" fontId="0" fillId="8" borderId="0" xfId="0" applyFont="1" applyFill="1" applyBorder="1" applyAlignment="1">
      <alignment horizontal="right"/>
    </xf>
    <xf numFmtId="0" fontId="0" fillId="14" borderId="0" xfId="0" applyFont="1" applyFill="1" applyBorder="1" applyAlignment="1">
      <alignment horizontal="center"/>
    </xf>
    <xf numFmtId="171" fontId="7" fillId="3" borderId="37" xfId="0" applyNumberFormat="1" applyFont="1" applyFill="1" applyBorder="1" applyAlignment="1">
      <alignment/>
    </xf>
    <xf numFmtId="171" fontId="3" fillId="10" borderId="2" xfId="0" applyNumberFormat="1" applyFont="1" applyFill="1" applyBorder="1" applyAlignment="1">
      <alignment/>
    </xf>
    <xf numFmtId="171" fontId="3" fillId="0" borderId="2" xfId="0" applyNumberFormat="1" applyFont="1" applyFill="1" applyBorder="1" applyAlignment="1">
      <alignment/>
    </xf>
    <xf numFmtId="171" fontId="7" fillId="0" borderId="6" xfId="0" applyNumberFormat="1" applyFont="1" applyFill="1" applyBorder="1" applyAlignment="1">
      <alignment/>
    </xf>
    <xf numFmtId="171" fontId="0" fillId="2" borderId="0" xfId="0" applyNumberFormat="1" applyFont="1" applyFill="1" applyBorder="1" applyAlignment="1">
      <alignment/>
    </xf>
    <xf numFmtId="171" fontId="1" fillId="2" borderId="0" xfId="0" applyNumberFormat="1" applyFont="1" applyFill="1" applyBorder="1" applyAlignment="1">
      <alignment/>
    </xf>
    <xf numFmtId="171" fontId="0" fillId="2" borderId="0" xfId="0" applyNumberFormat="1" applyFont="1" applyFill="1" applyBorder="1" applyAlignment="1">
      <alignment horizontal="center"/>
    </xf>
    <xf numFmtId="171" fontId="3" fillId="4" borderId="0" xfId="0" applyNumberFormat="1" applyFont="1" applyFill="1" applyBorder="1" applyAlignment="1">
      <alignment/>
    </xf>
    <xf numFmtId="171" fontId="0" fillId="4" borderId="0" xfId="0" applyNumberFormat="1" applyFont="1" applyFill="1" applyBorder="1" applyAlignment="1">
      <alignment/>
    </xf>
    <xf numFmtId="171" fontId="7" fillId="0" borderId="0" xfId="0" applyNumberFormat="1" applyFont="1" applyFill="1" applyBorder="1" applyAlignment="1">
      <alignment/>
    </xf>
    <xf numFmtId="171" fontId="0" fillId="4" borderId="0" xfId="0" applyNumberFormat="1" applyFont="1" applyFill="1" applyBorder="1" applyAlignment="1">
      <alignment/>
    </xf>
    <xf numFmtId="171" fontId="3" fillId="2" borderId="0" xfId="0" applyNumberFormat="1" applyFont="1" applyFill="1" applyBorder="1" applyAlignment="1">
      <alignment horizontal="right"/>
    </xf>
    <xf numFmtId="171" fontId="0" fillId="9" borderId="0" xfId="0" applyNumberFormat="1" applyFont="1" applyFill="1" applyBorder="1" applyAlignment="1">
      <alignment/>
    </xf>
    <xf numFmtId="171" fontId="10" fillId="2" borderId="0" xfId="0" applyNumberFormat="1" applyFont="1" applyFill="1" applyBorder="1" applyAlignment="1">
      <alignment/>
    </xf>
    <xf numFmtId="171" fontId="0" fillId="2" borderId="0" xfId="0" applyNumberFormat="1" applyFont="1" applyFill="1" applyBorder="1" applyAlignment="1">
      <alignment/>
    </xf>
    <xf numFmtId="171" fontId="0" fillId="2" borderId="0" xfId="0" applyNumberFormat="1" applyFill="1" applyBorder="1" applyAlignment="1">
      <alignment/>
    </xf>
    <xf numFmtId="171" fontId="0" fillId="2" borderId="0" xfId="0" applyNumberFormat="1" applyFont="1" applyFill="1" applyBorder="1" applyAlignment="1">
      <alignment horizontal="right"/>
    </xf>
    <xf numFmtId="174" fontId="0" fillId="9" borderId="0" xfId="0" applyNumberFormat="1" applyFont="1" applyFill="1" applyBorder="1" applyAlignment="1">
      <alignment/>
    </xf>
    <xf numFmtId="171" fontId="0" fillId="6" borderId="0" xfId="0" applyNumberFormat="1" applyFont="1" applyFill="1" applyBorder="1" applyAlignment="1">
      <alignment/>
    </xf>
    <xf numFmtId="171" fontId="7" fillId="0" borderId="0" xfId="0" applyNumberFormat="1" applyFont="1" applyFill="1" applyBorder="1" applyAlignment="1">
      <alignment horizontal="center"/>
    </xf>
    <xf numFmtId="171" fontId="7" fillId="2" borderId="0" xfId="0" applyNumberFormat="1" applyFont="1" applyFill="1" applyBorder="1" applyAlignment="1">
      <alignment/>
    </xf>
    <xf numFmtId="171" fontId="3" fillId="8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49" fontId="5" fillId="0" borderId="7" xfId="0" applyNumberFormat="1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right" wrapText="1"/>
    </xf>
    <xf numFmtId="184" fontId="10" fillId="6" borderId="3" xfId="0" applyNumberFormat="1" applyFont="1" applyFill="1" applyBorder="1" applyAlignment="1">
      <alignment/>
    </xf>
    <xf numFmtId="184" fontId="0" fillId="0" borderId="5" xfId="0" applyNumberFormat="1" applyFont="1" applyFill="1" applyBorder="1" applyAlignment="1">
      <alignment/>
    </xf>
    <xf numFmtId="49" fontId="5" fillId="8" borderId="3" xfId="0" applyNumberFormat="1" applyFont="1" applyFill="1" applyBorder="1" applyAlignment="1">
      <alignment vertical="top" wrapText="1"/>
    </xf>
    <xf numFmtId="49" fontId="3" fillId="0" borderId="2" xfId="0" applyNumberFormat="1" applyFont="1" applyFill="1" applyBorder="1" applyAlignment="1">
      <alignment/>
    </xf>
    <xf numFmtId="171" fontId="30" fillId="0" borderId="6" xfId="0" applyNumberFormat="1" applyFont="1" applyFill="1" applyBorder="1" applyAlignment="1">
      <alignment/>
    </xf>
    <xf numFmtId="49" fontId="3" fillId="0" borderId="2" xfId="0" applyNumberFormat="1" applyFont="1" applyFill="1" applyBorder="1" applyAlignment="1">
      <alignment/>
    </xf>
    <xf numFmtId="170" fontId="3" fillId="0" borderId="1" xfId="0" applyNumberFormat="1" applyFont="1" applyFill="1" applyBorder="1" applyAlignment="1">
      <alignment/>
    </xf>
    <xf numFmtId="171" fontId="3" fillId="2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1" fontId="3" fillId="5" borderId="1" xfId="0" applyNumberFormat="1" applyFont="1" applyFill="1" applyBorder="1" applyAlignment="1">
      <alignment/>
    </xf>
    <xf numFmtId="170" fontId="0" fillId="11" borderId="1" xfId="0" applyNumberFormat="1" applyFont="1" applyFill="1" applyBorder="1" applyAlignment="1">
      <alignment/>
    </xf>
    <xf numFmtId="170" fontId="0" fillId="14" borderId="1" xfId="0" applyNumberFormat="1" applyFont="1" applyFill="1" applyBorder="1" applyAlignment="1">
      <alignment/>
    </xf>
    <xf numFmtId="0" fontId="1" fillId="12" borderId="1" xfId="0" applyFont="1" applyFill="1" applyBorder="1" applyAlignment="1">
      <alignment horizontal="right" vertical="top"/>
    </xf>
    <xf numFmtId="171" fontId="3" fillId="10" borderId="6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71" fontId="10" fillId="0" borderId="0" xfId="0" applyNumberFormat="1" applyFont="1" applyFill="1" applyBorder="1" applyAlignment="1">
      <alignment/>
    </xf>
    <xf numFmtId="184" fontId="10" fillId="0" borderId="1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 horizontal="right"/>
    </xf>
    <xf numFmtId="0" fontId="0" fillId="8" borderId="21" xfId="0" applyFont="1" applyFill="1" applyBorder="1" applyAlignment="1">
      <alignment vertical="top"/>
    </xf>
    <xf numFmtId="0" fontId="0" fillId="8" borderId="31" xfId="0" applyFont="1" applyFill="1" applyBorder="1" applyAlignment="1">
      <alignment vertical="top" wrapText="1"/>
    </xf>
    <xf numFmtId="171" fontId="7" fillId="0" borderId="8" xfId="0" applyNumberFormat="1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91" fontId="7" fillId="2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vertical="top"/>
    </xf>
    <xf numFmtId="170" fontId="0" fillId="4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 vertical="top"/>
    </xf>
    <xf numFmtId="0" fontId="0" fillId="4" borderId="1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center" vertical="top"/>
    </xf>
    <xf numFmtId="49" fontId="23" fillId="0" borderId="0" xfId="0" applyNumberFormat="1" applyFont="1" applyFill="1" applyBorder="1" applyAlignment="1">
      <alignment horizontal="left" vertical="top"/>
    </xf>
    <xf numFmtId="49" fontId="21" fillId="0" borderId="0" xfId="0" applyNumberFormat="1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vertical="top"/>
    </xf>
    <xf numFmtId="170" fontId="0" fillId="0" borderId="0" xfId="0" applyNumberFormat="1" applyFont="1" applyFill="1" applyBorder="1" applyAlignment="1">
      <alignment/>
    </xf>
    <xf numFmtId="171" fontId="7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top"/>
    </xf>
    <xf numFmtId="49" fontId="21" fillId="0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left" vertical="top"/>
    </xf>
    <xf numFmtId="49" fontId="13" fillId="0" borderId="0" xfId="0" applyNumberFormat="1" applyFont="1" applyFill="1" applyBorder="1" applyAlignment="1">
      <alignment horizontal="center" vertical="top"/>
    </xf>
    <xf numFmtId="49" fontId="22" fillId="0" borderId="0" xfId="0" applyNumberFormat="1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centerContinuous" vertical="top"/>
    </xf>
    <xf numFmtId="170" fontId="1" fillId="0" borderId="0" xfId="0" applyNumberFormat="1" applyFont="1" applyFill="1" applyBorder="1" applyAlignment="1">
      <alignment horizontal="centerContinuous"/>
    </xf>
    <xf numFmtId="171" fontId="10" fillId="0" borderId="0" xfId="0" applyNumberFormat="1" applyFont="1" applyFill="1" applyBorder="1" applyAlignment="1">
      <alignment horizontal="centerContinuous"/>
    </xf>
    <xf numFmtId="171" fontId="1" fillId="0" borderId="0" xfId="0" applyNumberFormat="1" applyFont="1" applyFill="1" applyBorder="1" applyAlignment="1">
      <alignment horizontal="centerContinuous"/>
    </xf>
    <xf numFmtId="171" fontId="1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184" fontId="1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 horizontal="left"/>
    </xf>
    <xf numFmtId="171" fontId="30" fillId="0" borderId="0" xfId="0" applyNumberFormat="1" applyFont="1" applyFill="1" applyBorder="1" applyAlignment="1">
      <alignment/>
    </xf>
    <xf numFmtId="49" fontId="13" fillId="0" borderId="8" xfId="0" applyNumberFormat="1" applyFont="1" applyFill="1" applyBorder="1" applyAlignment="1">
      <alignment vertical="top"/>
    </xf>
    <xf numFmtId="171" fontId="10" fillId="0" borderId="8" xfId="0" applyNumberFormat="1" applyFont="1" applyFill="1" applyBorder="1" applyAlignment="1">
      <alignment horizontal="centerContinuous"/>
    </xf>
    <xf numFmtId="171" fontId="1" fillId="0" borderId="8" xfId="0" applyNumberFormat="1" applyFont="1" applyFill="1" applyBorder="1" applyAlignment="1">
      <alignment horizontal="centerContinuous"/>
    </xf>
    <xf numFmtId="171" fontId="30" fillId="0" borderId="8" xfId="0" applyNumberFormat="1" applyFont="1" applyFill="1" applyBorder="1" applyAlignment="1">
      <alignment/>
    </xf>
    <xf numFmtId="171" fontId="1" fillId="0" borderId="8" xfId="0" applyNumberFormat="1" applyFont="1" applyFill="1" applyBorder="1" applyAlignment="1">
      <alignment/>
    </xf>
    <xf numFmtId="171" fontId="1" fillId="0" borderId="8" xfId="0" applyNumberFormat="1" applyFont="1" applyFill="1" applyBorder="1" applyAlignment="1">
      <alignment/>
    </xf>
    <xf numFmtId="170" fontId="1" fillId="0" borderId="8" xfId="0" applyNumberFormat="1" applyFont="1" applyFill="1" applyBorder="1" applyAlignment="1">
      <alignment/>
    </xf>
    <xf numFmtId="184" fontId="1" fillId="0" borderId="8" xfId="0" applyNumberFormat="1" applyFont="1" applyFill="1" applyBorder="1" applyAlignment="1">
      <alignment/>
    </xf>
    <xf numFmtId="49" fontId="5" fillId="0" borderId="16" xfId="0" applyNumberFormat="1" applyFont="1" applyFill="1" applyBorder="1" applyAlignment="1">
      <alignment vertical="top"/>
    </xf>
    <xf numFmtId="171" fontId="7" fillId="0" borderId="11" xfId="0" applyNumberFormat="1" applyFont="1" applyFill="1" applyBorder="1" applyAlignment="1">
      <alignment/>
    </xf>
    <xf numFmtId="171" fontId="0" fillId="8" borderId="11" xfId="0" applyNumberFormat="1" applyFont="1" applyFill="1" applyBorder="1" applyAlignment="1">
      <alignment/>
    </xf>
    <xf numFmtId="171" fontId="0" fillId="14" borderId="11" xfId="0" applyNumberFormat="1" applyFont="1" applyFill="1" applyBorder="1" applyAlignment="1">
      <alignment/>
    </xf>
    <xf numFmtId="171" fontId="0" fillId="3" borderId="11" xfId="0" applyNumberFormat="1" applyFont="1" applyFill="1" applyBorder="1" applyAlignment="1">
      <alignment/>
    </xf>
    <xf numFmtId="170" fontId="0" fillId="0" borderId="11" xfId="0" applyNumberFormat="1" applyFont="1" applyFill="1" applyBorder="1" applyAlignment="1">
      <alignment/>
    </xf>
    <xf numFmtId="171" fontId="0" fillId="5" borderId="11" xfId="0" applyNumberFormat="1" applyFont="1" applyFill="1" applyBorder="1" applyAlignment="1">
      <alignment/>
    </xf>
    <xf numFmtId="184" fontId="0" fillId="11" borderId="11" xfId="0" applyNumberFormat="1" applyFont="1" applyFill="1" applyBorder="1" applyAlignment="1">
      <alignment/>
    </xf>
    <xf numFmtId="171" fontId="0" fillId="2" borderId="11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 vertical="top"/>
    </xf>
    <xf numFmtId="49" fontId="5" fillId="0" borderId="7" xfId="0" applyNumberFormat="1" applyFont="1" applyFill="1" applyBorder="1" applyAlignment="1">
      <alignment vertical="top"/>
    </xf>
    <xf numFmtId="171" fontId="7" fillId="0" borderId="1" xfId="0" applyNumberFormat="1" applyFont="1" applyFill="1" applyBorder="1" applyAlignment="1">
      <alignment/>
    </xf>
    <xf numFmtId="171" fontId="0" fillId="10" borderId="1" xfId="0" applyNumberFormat="1" applyFont="1" applyFill="1" applyBorder="1" applyAlignment="1">
      <alignment/>
    </xf>
    <xf numFmtId="171" fontId="0" fillId="8" borderId="1" xfId="0" applyNumberFormat="1" applyFont="1" applyFill="1" applyBorder="1" applyAlignment="1">
      <alignment/>
    </xf>
    <xf numFmtId="171" fontId="3" fillId="0" borderId="1" xfId="0" applyNumberFormat="1" applyFont="1" applyFill="1" applyBorder="1" applyAlignment="1">
      <alignment horizontal="center"/>
    </xf>
    <xf numFmtId="171" fontId="0" fillId="3" borderId="1" xfId="0" applyNumberFormat="1" applyFont="1" applyFill="1" applyBorder="1" applyAlignment="1">
      <alignment/>
    </xf>
    <xf numFmtId="171" fontId="0" fillId="5" borderId="1" xfId="0" applyNumberFormat="1" applyFont="1" applyFill="1" applyBorder="1" applyAlignment="1">
      <alignment/>
    </xf>
    <xf numFmtId="184" fontId="0" fillId="11" borderId="1" xfId="0" applyNumberFormat="1" applyFont="1" applyFill="1" applyBorder="1" applyAlignment="1">
      <alignment/>
    </xf>
    <xf numFmtId="171" fontId="0" fillId="0" borderId="1" xfId="0" applyNumberFormat="1" applyFont="1" applyFill="1" applyBorder="1" applyAlignment="1">
      <alignment/>
    </xf>
    <xf numFmtId="171" fontId="0" fillId="2" borderId="1" xfId="0" applyNumberFormat="1" applyFont="1" applyFill="1" applyBorder="1" applyAlignment="1">
      <alignment/>
    </xf>
    <xf numFmtId="171" fontId="0" fillId="2" borderId="7" xfId="0" applyNumberFormat="1" applyFont="1" applyFill="1" applyBorder="1" applyAlignment="1">
      <alignment/>
    </xf>
    <xf numFmtId="171" fontId="3" fillId="4" borderId="1" xfId="0" applyNumberFormat="1" applyFont="1" applyFill="1" applyBorder="1" applyAlignment="1">
      <alignment/>
    </xf>
    <xf numFmtId="170" fontId="3" fillId="4" borderId="1" xfId="0" applyNumberFormat="1" applyFont="1" applyFill="1" applyBorder="1" applyAlignment="1">
      <alignment/>
    </xf>
    <xf numFmtId="170" fontId="0" fillId="3" borderId="38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 vertical="top" wrapText="1"/>
    </xf>
    <xf numFmtId="49" fontId="5" fillId="0" borderId="8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0" fillId="5" borderId="1" xfId="0" applyFont="1" applyFill="1" applyBorder="1" applyAlignment="1">
      <alignment vertical="top"/>
    </xf>
    <xf numFmtId="49" fontId="24" fillId="0" borderId="7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171" fontId="3" fillId="10" borderId="1" xfId="0" applyNumberFormat="1" applyFont="1" applyFill="1" applyBorder="1" applyAlignment="1">
      <alignment/>
    </xf>
    <xf numFmtId="171" fontId="3" fillId="0" borderId="1" xfId="0" applyNumberFormat="1" applyFont="1" applyFill="1" applyBorder="1" applyAlignment="1">
      <alignment/>
    </xf>
    <xf numFmtId="171" fontId="3" fillId="8" borderId="1" xfId="0" applyNumberFormat="1" applyFont="1" applyFill="1" applyBorder="1" applyAlignment="1">
      <alignment/>
    </xf>
    <xf numFmtId="171" fontId="3" fillId="14" borderId="1" xfId="0" applyNumberFormat="1" applyFont="1" applyFill="1" applyBorder="1" applyAlignment="1">
      <alignment/>
    </xf>
    <xf numFmtId="171" fontId="3" fillId="0" borderId="1" xfId="0" applyNumberFormat="1" applyFont="1" applyFill="1" applyBorder="1" applyAlignment="1">
      <alignment/>
    </xf>
    <xf numFmtId="171" fontId="3" fillId="3" borderId="1" xfId="0" applyNumberFormat="1" applyFont="1" applyFill="1" applyBorder="1" applyAlignment="1">
      <alignment/>
    </xf>
    <xf numFmtId="170" fontId="3" fillId="0" borderId="1" xfId="0" applyNumberFormat="1" applyFont="1" applyFill="1" applyBorder="1" applyAlignment="1">
      <alignment/>
    </xf>
    <xf numFmtId="171" fontId="3" fillId="5" borderId="1" xfId="0" applyNumberFormat="1" applyFont="1" applyFill="1" applyBorder="1" applyAlignment="1">
      <alignment/>
    </xf>
    <xf numFmtId="184" fontId="3" fillId="11" borderId="1" xfId="0" applyNumberFormat="1" applyFont="1" applyFill="1" applyBorder="1" applyAlignment="1">
      <alignment/>
    </xf>
    <xf numFmtId="171" fontId="3" fillId="2" borderId="1" xfId="0" applyNumberFormat="1" applyFont="1" applyFill="1" applyBorder="1" applyAlignment="1">
      <alignment/>
    </xf>
    <xf numFmtId="49" fontId="24" fillId="0" borderId="7" xfId="0" applyNumberFormat="1" applyFont="1" applyFill="1" applyBorder="1" applyAlignment="1">
      <alignment vertical="top"/>
    </xf>
    <xf numFmtId="184" fontId="31" fillId="11" borderId="1" xfId="0" applyNumberFormat="1" applyFont="1" applyFill="1" applyBorder="1" applyAlignment="1">
      <alignment/>
    </xf>
    <xf numFmtId="49" fontId="24" fillId="8" borderId="7" xfId="0" applyNumberFormat="1" applyFont="1" applyFill="1" applyBorder="1" applyAlignment="1">
      <alignment vertical="top"/>
    </xf>
    <xf numFmtId="171" fontId="3" fillId="10" borderId="1" xfId="0" applyNumberFormat="1" applyFont="1" applyFill="1" applyBorder="1" applyAlignment="1">
      <alignment/>
    </xf>
    <xf numFmtId="171" fontId="3" fillId="5" borderId="1" xfId="0" applyNumberFormat="1" applyFont="1" applyFill="1" applyBorder="1" applyAlignment="1">
      <alignment vertical="top"/>
    </xf>
    <xf numFmtId="171" fontId="3" fillId="10" borderId="1" xfId="0" applyNumberFormat="1" applyFont="1" applyFill="1" applyBorder="1" applyAlignment="1">
      <alignment vertical="top"/>
    </xf>
    <xf numFmtId="171" fontId="3" fillId="8" borderId="1" xfId="0" applyNumberFormat="1" applyFont="1" applyFill="1" applyBorder="1" applyAlignment="1">
      <alignment vertical="top"/>
    </xf>
    <xf numFmtId="171" fontId="3" fillId="0" borderId="1" xfId="0" applyNumberFormat="1" applyFont="1" applyFill="1" applyBorder="1" applyAlignment="1">
      <alignment vertical="top"/>
    </xf>
    <xf numFmtId="170" fontId="3" fillId="0" borderId="1" xfId="0" applyNumberFormat="1" applyFont="1" applyFill="1" applyBorder="1" applyAlignment="1">
      <alignment vertical="top"/>
    </xf>
    <xf numFmtId="184" fontId="3" fillId="11" borderId="1" xfId="0" applyNumberFormat="1" applyFont="1" applyFill="1" applyBorder="1" applyAlignment="1">
      <alignment vertical="top"/>
    </xf>
    <xf numFmtId="49" fontId="5" fillId="0" borderId="7" xfId="0" applyNumberFormat="1" applyFont="1" applyFill="1" applyBorder="1" applyAlignment="1">
      <alignment vertical="top" wrapText="1"/>
    </xf>
    <xf numFmtId="171" fontId="0" fillId="10" borderId="1" xfId="0" applyNumberFormat="1" applyFont="1" applyFill="1" applyBorder="1" applyAlignment="1">
      <alignment vertical="top"/>
    </xf>
    <xf numFmtId="171" fontId="0" fillId="8" borderId="1" xfId="0" applyNumberFormat="1" applyFont="1" applyFill="1" applyBorder="1" applyAlignment="1">
      <alignment vertical="top"/>
    </xf>
    <xf numFmtId="171" fontId="0" fillId="0" borderId="1" xfId="0" applyNumberFormat="1" applyFont="1" applyFill="1" applyBorder="1" applyAlignment="1">
      <alignment vertical="top"/>
    </xf>
    <xf numFmtId="170" fontId="0" fillId="0" borderId="1" xfId="0" applyNumberFormat="1" applyFont="1" applyFill="1" applyBorder="1" applyAlignment="1">
      <alignment vertical="top"/>
    </xf>
    <xf numFmtId="171" fontId="0" fillId="5" borderId="1" xfId="0" applyNumberFormat="1" applyFont="1" applyFill="1" applyBorder="1" applyAlignment="1">
      <alignment vertical="top"/>
    </xf>
    <xf numFmtId="184" fontId="0" fillId="11" borderId="1" xfId="0" applyNumberFormat="1" applyFont="1" applyFill="1" applyBorder="1" applyAlignment="1">
      <alignment vertical="top"/>
    </xf>
    <xf numFmtId="49" fontId="24" fillId="0" borderId="7" xfId="0" applyNumberFormat="1" applyFont="1" applyFill="1" applyBorder="1" applyAlignment="1">
      <alignment horizontal="left" vertical="top" wrapText="1"/>
    </xf>
    <xf numFmtId="170" fontId="3" fillId="5" borderId="1" xfId="0" applyNumberFormat="1" applyFont="1" applyFill="1" applyBorder="1" applyAlignment="1">
      <alignment/>
    </xf>
    <xf numFmtId="0" fontId="0" fillId="9" borderId="1" xfId="0" applyFont="1" applyFill="1" applyBorder="1" applyAlignment="1">
      <alignment vertical="top"/>
    </xf>
    <xf numFmtId="0" fontId="0" fillId="9" borderId="1" xfId="0" applyFont="1" applyFill="1" applyBorder="1" applyAlignment="1">
      <alignment vertical="top" wrapText="1"/>
    </xf>
    <xf numFmtId="49" fontId="24" fillId="4" borderId="7" xfId="0" applyNumberFormat="1" applyFont="1" applyFill="1" applyBorder="1" applyAlignment="1">
      <alignment horizontal="left" vertical="top" wrapText="1"/>
    </xf>
    <xf numFmtId="171" fontId="32" fillId="3" borderId="1" xfId="0" applyNumberFormat="1" applyFont="1" applyFill="1" applyBorder="1" applyAlignment="1">
      <alignment/>
    </xf>
    <xf numFmtId="49" fontId="24" fillId="8" borderId="7" xfId="0" applyNumberFormat="1" applyFont="1" applyFill="1" applyBorder="1" applyAlignment="1">
      <alignment horizontal="left" vertical="top" wrapText="1"/>
    </xf>
    <xf numFmtId="49" fontId="24" fillId="8" borderId="7" xfId="0" applyNumberFormat="1" applyFont="1" applyFill="1" applyBorder="1" applyAlignment="1">
      <alignment vertical="top" wrapText="1"/>
    </xf>
    <xf numFmtId="171" fontId="32" fillId="3" borderId="1" xfId="0" applyNumberFormat="1" applyFont="1" applyFill="1" applyBorder="1" applyAlignment="1">
      <alignment wrapText="1"/>
    </xf>
    <xf numFmtId="0" fontId="5" fillId="0" borderId="26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71" fontId="0" fillId="0" borderId="1" xfId="0" applyNumberFormat="1" applyFont="1" applyFill="1" applyBorder="1" applyAlignment="1">
      <alignment horizontal="right" vertical="top" wrapText="1"/>
    </xf>
    <xf numFmtId="171" fontId="3" fillId="0" borderId="11" xfId="0" applyNumberFormat="1" applyFont="1" applyFill="1" applyBorder="1" applyAlignment="1">
      <alignment/>
    </xf>
    <xf numFmtId="171" fontId="3" fillId="0" borderId="5" xfId="0" applyNumberFormat="1" applyFont="1" applyFill="1" applyBorder="1" applyAlignment="1">
      <alignment/>
    </xf>
    <xf numFmtId="171" fontId="3" fillId="10" borderId="5" xfId="0" applyNumberFormat="1" applyFont="1" applyFill="1" applyBorder="1" applyAlignment="1">
      <alignment/>
    </xf>
    <xf numFmtId="171" fontId="3" fillId="0" borderId="5" xfId="0" applyNumberFormat="1" applyFont="1" applyFill="1" applyBorder="1" applyAlignment="1">
      <alignment/>
    </xf>
    <xf numFmtId="171" fontId="0" fillId="11" borderId="5" xfId="0" applyNumberFormat="1" applyFont="1" applyFill="1" applyBorder="1" applyAlignment="1">
      <alignment/>
    </xf>
    <xf numFmtId="171" fontId="7" fillId="12" borderId="8" xfId="0" applyNumberFormat="1" applyFont="1" applyFill="1" applyBorder="1" applyAlignment="1">
      <alignment/>
    </xf>
    <xf numFmtId="171" fontId="3" fillId="10" borderId="5" xfId="0" applyNumberFormat="1" applyFont="1" applyFill="1" applyBorder="1" applyAlignment="1">
      <alignment/>
    </xf>
    <xf numFmtId="171" fontId="3" fillId="2" borderId="5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 horizontal="right" vertical="top" wrapText="1"/>
    </xf>
    <xf numFmtId="49" fontId="1" fillId="2" borderId="1" xfId="0" applyNumberFormat="1" applyFont="1" applyFill="1" applyBorder="1" applyAlignment="1">
      <alignment horizontal="right" vertical="top" wrapText="1"/>
    </xf>
    <xf numFmtId="184" fontId="0" fillId="4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right" vertical="top" wrapText="1"/>
    </xf>
    <xf numFmtId="171" fontId="7" fillId="0" borderId="1" xfId="0" applyNumberFormat="1" applyFont="1" applyFill="1" applyBorder="1" applyAlignment="1">
      <alignment/>
    </xf>
    <xf numFmtId="171" fontId="7" fillId="0" borderId="1" xfId="0" applyNumberFormat="1" applyFont="1" applyFill="1" applyBorder="1" applyAlignment="1">
      <alignment/>
    </xf>
    <xf numFmtId="170" fontId="7" fillId="0" borderId="1" xfId="0" applyNumberFormat="1" applyFont="1" applyFill="1" applyBorder="1" applyAlignment="1">
      <alignment/>
    </xf>
    <xf numFmtId="184" fontId="7" fillId="0" borderId="1" xfId="0" applyNumberFormat="1" applyFont="1" applyFill="1" applyBorder="1" applyAlignment="1">
      <alignment/>
    </xf>
    <xf numFmtId="171" fontId="7" fillId="0" borderId="1" xfId="0" applyNumberFormat="1" applyFont="1" applyFill="1" applyBorder="1" applyAlignment="1">
      <alignment horizontal="right"/>
    </xf>
    <xf numFmtId="171" fontId="7" fillId="0" borderId="7" xfId="0" applyNumberFormat="1" applyFont="1" applyFill="1" applyBorder="1" applyAlignment="1">
      <alignment/>
    </xf>
    <xf numFmtId="171" fontId="12" fillId="0" borderId="1" xfId="0" applyNumberFormat="1" applyFont="1" applyFill="1" applyBorder="1" applyAlignment="1">
      <alignment/>
    </xf>
    <xf numFmtId="171" fontId="12" fillId="0" borderId="1" xfId="0" applyNumberFormat="1" applyFont="1" applyFill="1" applyBorder="1" applyAlignment="1">
      <alignment/>
    </xf>
    <xf numFmtId="184" fontId="12" fillId="0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horizontal="right" vertical="top" wrapText="1"/>
    </xf>
    <xf numFmtId="171" fontId="0" fillId="0" borderId="1" xfId="0" applyNumberFormat="1" applyFont="1" applyFill="1" applyBorder="1" applyAlignment="1">
      <alignment horizontal="right"/>
    </xf>
    <xf numFmtId="171" fontId="3" fillId="0" borderId="1" xfId="0" applyNumberFormat="1" applyFont="1" applyFill="1" applyBorder="1" applyAlignment="1">
      <alignment horizontal="right"/>
    </xf>
    <xf numFmtId="184" fontId="0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171" fontId="12" fillId="3" borderId="1" xfId="0" applyNumberFormat="1" applyFont="1" applyFill="1" applyBorder="1" applyAlignment="1">
      <alignment/>
    </xf>
    <xf numFmtId="171" fontId="0" fillId="11" borderId="1" xfId="0" applyNumberFormat="1" applyFont="1" applyFill="1" applyBorder="1" applyAlignment="1">
      <alignment/>
    </xf>
    <xf numFmtId="171" fontId="7" fillId="12" borderId="7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horizontal="left" vertical="top" wrapText="1"/>
    </xf>
    <xf numFmtId="171" fontId="7" fillId="12" borderId="0" xfId="0" applyNumberFormat="1" applyFont="1" applyFill="1" applyBorder="1" applyAlignment="1">
      <alignment/>
    </xf>
    <xf numFmtId="171" fontId="0" fillId="1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vertical="top"/>
    </xf>
    <xf numFmtId="171" fontId="3" fillId="11" borderId="1" xfId="0" applyNumberFormat="1" applyFont="1" applyFill="1" applyBorder="1" applyAlignment="1">
      <alignment/>
    </xf>
    <xf numFmtId="171" fontId="0" fillId="4" borderId="22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horizontal="right" vertical="top" wrapText="1"/>
    </xf>
    <xf numFmtId="171" fontId="7" fillId="0" borderId="39" xfId="0" applyNumberFormat="1" applyFont="1" applyFill="1" applyBorder="1" applyAlignment="1">
      <alignment/>
    </xf>
    <xf numFmtId="171" fontId="3" fillId="0" borderId="11" xfId="0" applyNumberFormat="1" applyFont="1" applyFill="1" applyBorder="1" applyAlignment="1">
      <alignment/>
    </xf>
    <xf numFmtId="49" fontId="0" fillId="0" borderId="5" xfId="0" applyNumberFormat="1" applyFont="1" applyFill="1" applyBorder="1" applyAlignment="1">
      <alignment/>
    </xf>
    <xf numFmtId="171" fontId="0" fillId="3" borderId="11" xfId="0" applyNumberFormat="1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184" fontId="0" fillId="0" borderId="1" xfId="0" applyNumberFormat="1" applyFont="1" applyFill="1" applyBorder="1" applyAlignment="1">
      <alignment/>
    </xf>
    <xf numFmtId="184" fontId="0" fillId="10" borderId="1" xfId="0" applyNumberFormat="1" applyFont="1" applyFill="1" applyBorder="1" applyAlignment="1">
      <alignment/>
    </xf>
    <xf numFmtId="184" fontId="0" fillId="8" borderId="1" xfId="0" applyNumberFormat="1" applyFont="1" applyFill="1" applyBorder="1" applyAlignment="1">
      <alignment/>
    </xf>
    <xf numFmtId="184" fontId="0" fillId="13" borderId="1" xfId="0" applyNumberFormat="1" applyFont="1" applyFill="1" applyBorder="1" applyAlignment="1">
      <alignment/>
    </xf>
    <xf numFmtId="184" fontId="0" fillId="3" borderId="1" xfId="0" applyNumberFormat="1" applyFont="1" applyFill="1" applyBorder="1" applyAlignment="1">
      <alignment/>
    </xf>
    <xf numFmtId="184" fontId="0" fillId="5" borderId="1" xfId="0" applyNumberFormat="1" applyFont="1" applyFill="1" applyBorder="1" applyAlignment="1">
      <alignment/>
    </xf>
    <xf numFmtId="184" fontId="0" fillId="7" borderId="1" xfId="0" applyNumberFormat="1" applyFont="1" applyFill="1" applyBorder="1" applyAlignment="1">
      <alignment/>
    </xf>
    <xf numFmtId="184" fontId="3" fillId="9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vertical="top" wrapText="1"/>
    </xf>
    <xf numFmtId="171" fontId="10" fillId="0" borderId="11" xfId="0" applyNumberFormat="1" applyFont="1" applyFill="1" applyBorder="1" applyAlignment="1">
      <alignment/>
    </xf>
    <xf numFmtId="171" fontId="10" fillId="0" borderId="11" xfId="0" applyNumberFormat="1" applyFont="1" applyFill="1" applyBorder="1" applyAlignment="1">
      <alignment horizontal="right"/>
    </xf>
    <xf numFmtId="170" fontId="10" fillId="0" borderId="11" xfId="0" applyNumberFormat="1" applyFont="1" applyFill="1" applyBorder="1" applyAlignment="1">
      <alignment/>
    </xf>
    <xf numFmtId="184" fontId="10" fillId="0" borderId="11" xfId="0" applyNumberFormat="1" applyFont="1" applyFill="1" applyBorder="1" applyAlignment="1">
      <alignment/>
    </xf>
    <xf numFmtId="171" fontId="10" fillId="0" borderId="11" xfId="0" applyNumberFormat="1" applyFont="1" applyFill="1" applyBorder="1" applyAlignment="1">
      <alignment/>
    </xf>
    <xf numFmtId="171" fontId="0" fillId="0" borderId="5" xfId="0" applyNumberFormat="1" applyFont="1" applyFill="1" applyBorder="1" applyAlignment="1">
      <alignment horizontal="center"/>
    </xf>
    <xf numFmtId="171" fontId="0" fillId="5" borderId="5" xfId="0" applyNumberFormat="1" applyFont="1" applyFill="1" applyBorder="1" applyAlignment="1">
      <alignment horizontal="center"/>
    </xf>
    <xf numFmtId="171" fontId="0" fillId="0" borderId="11" xfId="0" applyNumberFormat="1" applyFont="1" applyFill="1" applyBorder="1" applyAlignment="1">
      <alignment horizontal="center"/>
    </xf>
    <xf numFmtId="184" fontId="0" fillId="0" borderId="11" xfId="0" applyNumberFormat="1" applyFont="1" applyFill="1" applyBorder="1" applyAlignment="1">
      <alignment/>
    </xf>
    <xf numFmtId="184" fontId="0" fillId="10" borderId="5" xfId="0" applyNumberFormat="1" applyFont="1" applyFill="1" applyBorder="1" applyAlignment="1">
      <alignment/>
    </xf>
    <xf numFmtId="184" fontId="0" fillId="8" borderId="5" xfId="0" applyNumberFormat="1" applyFont="1" applyFill="1" applyBorder="1" applyAlignment="1">
      <alignment/>
    </xf>
    <xf numFmtId="184" fontId="0" fillId="13" borderId="5" xfId="0" applyNumberFormat="1" applyFont="1" applyFill="1" applyBorder="1" applyAlignment="1">
      <alignment/>
    </xf>
    <xf numFmtId="184" fontId="0" fillId="3" borderId="5" xfId="0" applyNumberFormat="1" applyFont="1" applyFill="1" applyBorder="1" applyAlignment="1">
      <alignment/>
    </xf>
    <xf numFmtId="184" fontId="0" fillId="5" borderId="5" xfId="0" applyNumberFormat="1" applyFont="1" applyFill="1" applyBorder="1" applyAlignment="1">
      <alignment/>
    </xf>
    <xf numFmtId="184" fontId="0" fillId="11" borderId="5" xfId="0" applyNumberFormat="1" applyFont="1" applyFill="1" applyBorder="1" applyAlignment="1">
      <alignment/>
    </xf>
    <xf numFmtId="184" fontId="0" fillId="7" borderId="5" xfId="0" applyNumberFormat="1" applyFont="1" applyFill="1" applyBorder="1" applyAlignment="1">
      <alignment/>
    </xf>
    <xf numFmtId="171" fontId="7" fillId="2" borderId="5" xfId="0" applyNumberFormat="1" applyFont="1" applyFill="1" applyBorder="1" applyAlignment="1">
      <alignment/>
    </xf>
    <xf numFmtId="184" fontId="3" fillId="9" borderId="5" xfId="0" applyNumberFormat="1" applyFont="1" applyFill="1" applyBorder="1" applyAlignment="1">
      <alignment/>
    </xf>
    <xf numFmtId="171" fontId="0" fillId="0" borderId="1" xfId="0" applyNumberFormat="1" applyFont="1" applyFill="1" applyBorder="1" applyAlignment="1">
      <alignment horizontal="center"/>
    </xf>
    <xf numFmtId="171" fontId="0" fillId="3" borderId="1" xfId="0" applyNumberFormat="1" applyFont="1" applyFill="1" applyBorder="1" applyAlignment="1">
      <alignment/>
    </xf>
    <xf numFmtId="171" fontId="0" fillId="5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right" wrapText="1"/>
    </xf>
    <xf numFmtId="0" fontId="0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0" fontId="0" fillId="4" borderId="31" xfId="0" applyFont="1" applyFill="1" applyBorder="1" applyAlignment="1">
      <alignment vertical="top" wrapText="1"/>
    </xf>
    <xf numFmtId="4" fontId="0" fillId="4" borderId="31" xfId="0" applyNumberFormat="1" applyFont="1" applyFill="1" applyBorder="1" applyAlignment="1">
      <alignment wrapText="1"/>
    </xf>
    <xf numFmtId="171" fontId="0" fillId="4" borderId="31" xfId="0" applyNumberFormat="1" applyFont="1" applyFill="1" applyBorder="1" applyAlignment="1">
      <alignment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wrapText="1"/>
    </xf>
    <xf numFmtId="184" fontId="10" fillId="0" borderId="11" xfId="0" applyNumberFormat="1" applyFont="1" applyFill="1" applyBorder="1" applyAlignment="1">
      <alignment/>
    </xf>
    <xf numFmtId="184" fontId="10" fillId="0" borderId="16" xfId="0" applyNumberFormat="1" applyFont="1" applyFill="1" applyBorder="1" applyAlignment="1">
      <alignment/>
    </xf>
    <xf numFmtId="171" fontId="7" fillId="2" borderId="5" xfId="0" applyNumberFormat="1" applyFont="1" applyFill="1" applyBorder="1" applyAlignment="1">
      <alignment/>
    </xf>
    <xf numFmtId="171" fontId="7" fillId="2" borderId="22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 wrapText="1"/>
    </xf>
    <xf numFmtId="171" fontId="0" fillId="10" borderId="36" xfId="0" applyNumberFormat="1" applyFont="1" applyFill="1" applyBorder="1" applyAlignment="1">
      <alignment/>
    </xf>
    <xf numFmtId="171" fontId="0" fillId="0" borderId="36" xfId="0" applyNumberFormat="1" applyFont="1" applyFill="1" applyBorder="1" applyAlignment="1">
      <alignment/>
    </xf>
    <xf numFmtId="171" fontId="0" fillId="8" borderId="36" xfId="0" applyNumberFormat="1" applyFont="1" applyFill="1" applyBorder="1" applyAlignment="1">
      <alignment/>
    </xf>
    <xf numFmtId="171" fontId="7" fillId="2" borderId="15" xfId="0" applyNumberFormat="1" applyFont="1" applyFill="1" applyBorder="1" applyAlignment="1">
      <alignment/>
    </xf>
    <xf numFmtId="171" fontId="0" fillId="4" borderId="10" xfId="0" applyNumberFormat="1" applyFont="1" applyFill="1" applyBorder="1" applyAlignment="1">
      <alignment/>
    </xf>
    <xf numFmtId="171" fontId="7" fillId="0" borderId="1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right" vertical="top" wrapText="1"/>
    </xf>
    <xf numFmtId="0" fontId="0" fillId="0" borderId="1" xfId="0" applyNumberFormat="1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horizontal="right" vertical="top" wrapText="1"/>
    </xf>
    <xf numFmtId="0" fontId="1" fillId="0" borderId="1" xfId="0" applyNumberFormat="1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vertical="top" wrapText="1"/>
    </xf>
    <xf numFmtId="0" fontId="17" fillId="0" borderId="1" xfId="20" applyFont="1" applyFill="1" applyBorder="1" applyAlignment="1">
      <alignment vertical="top"/>
      <protection/>
    </xf>
    <xf numFmtId="49" fontId="17" fillId="0" borderId="1" xfId="20" applyNumberFormat="1" applyFont="1" applyFill="1" applyBorder="1" applyAlignment="1">
      <alignment horizontal="left" vertical="top" wrapText="1"/>
      <protection/>
    </xf>
    <xf numFmtId="0" fontId="17" fillId="0" borderId="1" xfId="20" applyFont="1" applyFill="1" applyBorder="1" applyAlignment="1">
      <alignment horizontal="left" vertical="top"/>
      <protection/>
    </xf>
    <xf numFmtId="0" fontId="17" fillId="0" borderId="1" xfId="20" applyFont="1" applyFill="1" applyBorder="1" applyAlignment="1">
      <alignment vertical="top" wrapText="1"/>
      <protection/>
    </xf>
    <xf numFmtId="0" fontId="17" fillId="0" borderId="1" xfId="20" applyFont="1" applyFill="1" applyBorder="1" applyAlignment="1">
      <alignment horizontal="left" vertical="top" wrapText="1"/>
      <protection/>
    </xf>
    <xf numFmtId="171" fontId="17" fillId="0" borderId="1" xfId="20" applyNumberFormat="1" applyFont="1" applyFill="1" applyBorder="1" applyAlignment="1">
      <alignment horizontal="right" vertical="top" wrapText="1"/>
      <protection/>
    </xf>
    <xf numFmtId="171" fontId="3" fillId="10" borderId="1" xfId="0" applyNumberFormat="1" applyFont="1" applyFill="1" applyBorder="1" applyAlignment="1">
      <alignment horizontal="right"/>
    </xf>
    <xf numFmtId="171" fontId="3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Font="1" applyBorder="1" applyAlignment="1">
      <alignment vertical="top" wrapText="1"/>
    </xf>
    <xf numFmtId="171" fontId="0" fillId="10" borderId="1" xfId="0" applyNumberFormat="1" applyFill="1" applyBorder="1" applyAlignment="1">
      <alignment/>
    </xf>
    <xf numFmtId="171" fontId="0" fillId="0" borderId="1" xfId="0" applyNumberFormat="1" applyBorder="1" applyAlignment="1">
      <alignment/>
    </xf>
    <xf numFmtId="171" fontId="0" fillId="8" borderId="1" xfId="0" applyNumberFormat="1" applyFill="1" applyBorder="1" applyAlignment="1">
      <alignment/>
    </xf>
    <xf numFmtId="171" fontId="0" fillId="14" borderId="1" xfId="0" applyNumberFormat="1" applyFill="1" applyBorder="1" applyAlignment="1">
      <alignment/>
    </xf>
    <xf numFmtId="171" fontId="0" fillId="0" borderId="1" xfId="0" applyNumberFormat="1" applyBorder="1" applyAlignment="1">
      <alignment/>
    </xf>
    <xf numFmtId="171" fontId="0" fillId="3" borderId="1" xfId="0" applyNumberFormat="1" applyFill="1" applyBorder="1" applyAlignment="1">
      <alignment/>
    </xf>
    <xf numFmtId="170" fontId="0" fillId="0" borderId="1" xfId="0" applyNumberFormat="1" applyBorder="1" applyAlignment="1">
      <alignment/>
    </xf>
    <xf numFmtId="171" fontId="0" fillId="5" borderId="1" xfId="0" applyNumberFormat="1" applyFill="1" applyBorder="1" applyAlignment="1">
      <alignment/>
    </xf>
    <xf numFmtId="184" fontId="0" fillId="11" borderId="1" xfId="0" applyNumberFormat="1" applyFill="1" applyBorder="1" applyAlignment="1">
      <alignment/>
    </xf>
    <xf numFmtId="171" fontId="0" fillId="0" borderId="1" xfId="0" applyNumberFormat="1" applyFill="1" applyBorder="1" applyAlignment="1">
      <alignment/>
    </xf>
    <xf numFmtId="171" fontId="0" fillId="2" borderId="1" xfId="0" applyNumberFormat="1" applyFill="1" applyBorder="1" applyAlignment="1">
      <alignment/>
    </xf>
    <xf numFmtId="171" fontId="0" fillId="3" borderId="5" xfId="0" applyNumberFormat="1" applyFont="1" applyFill="1" applyBorder="1" applyAlignment="1">
      <alignment horizontal="right"/>
    </xf>
    <xf numFmtId="171" fontId="0" fillId="2" borderId="5" xfId="0" applyNumberFormat="1" applyFont="1" applyFill="1" applyBorder="1" applyAlignment="1">
      <alignment horizontal="right"/>
    </xf>
    <xf numFmtId="171" fontId="10" fillId="3" borderId="1" xfId="0" applyNumberFormat="1" applyFont="1" applyFill="1" applyBorder="1" applyAlignment="1">
      <alignment horizontal="right"/>
    </xf>
    <xf numFmtId="171" fontId="12" fillId="0" borderId="1" xfId="0" applyNumberFormat="1" applyFont="1" applyFill="1" applyBorder="1" applyAlignment="1">
      <alignment horizontal="right"/>
    </xf>
    <xf numFmtId="171" fontId="0" fillId="2" borderId="1" xfId="0" applyNumberFormat="1" applyFont="1" applyFill="1" applyBorder="1" applyAlignment="1">
      <alignment/>
    </xf>
    <xf numFmtId="171" fontId="0" fillId="2" borderId="1" xfId="0" applyNumberFormat="1" applyFont="1" applyFill="1" applyBorder="1" applyAlignment="1">
      <alignment horizontal="right"/>
    </xf>
    <xf numFmtId="171" fontId="0" fillId="3" borderId="1" xfId="0" applyNumberFormat="1" applyFont="1" applyFill="1" applyBorder="1" applyAlignment="1">
      <alignment horizontal="right"/>
    </xf>
    <xf numFmtId="171" fontId="0" fillId="4" borderId="10" xfId="0" applyNumberFormat="1" applyFont="1" applyFill="1" applyBorder="1" applyAlignment="1">
      <alignment/>
    </xf>
    <xf numFmtId="171" fontId="0" fillId="0" borderId="11" xfId="0" applyNumberFormat="1" applyFont="1" applyFill="1" applyBorder="1" applyAlignment="1">
      <alignment horizontal="right"/>
    </xf>
    <xf numFmtId="184" fontId="3" fillId="0" borderId="1" xfId="0" applyNumberFormat="1" applyFont="1" applyFill="1" applyBorder="1" applyAlignment="1">
      <alignment horizontal="center"/>
    </xf>
    <xf numFmtId="49" fontId="5" fillId="4" borderId="7" xfId="0" applyNumberFormat="1" applyFont="1" applyFill="1" applyBorder="1" applyAlignment="1">
      <alignment vertical="top"/>
    </xf>
    <xf numFmtId="171" fontId="10" fillId="0" borderId="1" xfId="0" applyNumberFormat="1" applyFont="1" applyFill="1" applyBorder="1" applyAlignment="1">
      <alignment/>
    </xf>
    <xf numFmtId="171" fontId="0" fillId="14" borderId="31" xfId="0" applyNumberFormat="1" applyFont="1" applyFill="1" applyBorder="1" applyAlignment="1">
      <alignment/>
    </xf>
    <xf numFmtId="171" fontId="10" fillId="0" borderId="23" xfId="0" applyNumberFormat="1" applyFont="1" applyFill="1" applyBorder="1" applyAlignment="1">
      <alignment/>
    </xf>
    <xf numFmtId="171" fontId="10" fillId="0" borderId="23" xfId="0" applyNumberFormat="1" applyFont="1" applyFill="1" applyBorder="1" applyAlignment="1">
      <alignment/>
    </xf>
    <xf numFmtId="171" fontId="0" fillId="0" borderId="23" xfId="0" applyNumberFormat="1" applyFont="1" applyFill="1" applyBorder="1" applyAlignment="1">
      <alignment/>
    </xf>
    <xf numFmtId="171" fontId="7" fillId="2" borderId="22" xfId="0" applyNumberFormat="1" applyFont="1" applyFill="1" applyBorder="1" applyAlignment="1">
      <alignment/>
    </xf>
    <xf numFmtId="171" fontId="7" fillId="2" borderId="16" xfId="0" applyNumberFormat="1" applyFont="1" applyFill="1" applyBorder="1" applyAlignment="1">
      <alignment/>
    </xf>
    <xf numFmtId="171" fontId="12" fillId="0" borderId="11" xfId="0" applyNumberFormat="1" applyFont="1" applyFill="1" applyBorder="1" applyAlignment="1">
      <alignment horizontal="right"/>
    </xf>
    <xf numFmtId="171" fontId="7" fillId="2" borderId="7" xfId="0" applyNumberFormat="1" applyFont="1" applyFill="1" applyBorder="1" applyAlignment="1">
      <alignment/>
    </xf>
    <xf numFmtId="171" fontId="10" fillId="0" borderId="1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 vertical="top" wrapText="1"/>
    </xf>
    <xf numFmtId="184" fontId="3" fillId="0" borderId="11" xfId="0" applyNumberFormat="1" applyFont="1" applyFill="1" applyBorder="1" applyAlignment="1">
      <alignment/>
    </xf>
    <xf numFmtId="171" fontId="10" fillId="3" borderId="3" xfId="0" applyNumberFormat="1" applyFont="1" applyFill="1" applyBorder="1" applyAlignment="1">
      <alignment/>
    </xf>
    <xf numFmtId="171" fontId="0" fillId="10" borderId="13" xfId="0" applyNumberFormat="1" applyFont="1" applyFill="1" applyBorder="1" applyAlignment="1">
      <alignment/>
    </xf>
    <xf numFmtId="0" fontId="0" fillId="5" borderId="1" xfId="0" applyFont="1" applyFill="1" applyBorder="1" applyAlignment="1">
      <alignment horizontal="right" vertical="top" wrapText="1"/>
    </xf>
    <xf numFmtId="171" fontId="0" fillId="10" borderId="7" xfId="0" applyNumberFormat="1" applyFont="1" applyFill="1" applyBorder="1" applyAlignment="1">
      <alignment/>
    </xf>
    <xf numFmtId="171" fontId="0" fillId="10" borderId="16" xfId="0" applyNumberFormat="1" applyFont="1" applyFill="1" applyBorder="1" applyAlignment="1">
      <alignment/>
    </xf>
    <xf numFmtId="171" fontId="1" fillId="2" borderId="16" xfId="0" applyNumberFormat="1" applyFont="1" applyFill="1" applyBorder="1" applyAlignment="1">
      <alignment horizontal="right" vertical="top"/>
    </xf>
    <xf numFmtId="171" fontId="1" fillId="2" borderId="13" xfId="0" applyNumberFormat="1" applyFont="1" applyFill="1" applyBorder="1" applyAlignment="1">
      <alignment horizontal="right" vertical="top"/>
    </xf>
    <xf numFmtId="171" fontId="1" fillId="2" borderId="7" xfId="0" applyNumberFormat="1" applyFont="1" applyFill="1" applyBorder="1" applyAlignment="1">
      <alignment horizontal="right" vertical="top"/>
    </xf>
    <xf numFmtId="171" fontId="0" fillId="10" borderId="25" xfId="0" applyNumberFormat="1" applyFont="1" applyFill="1" applyBorder="1" applyAlignment="1">
      <alignment horizontal="center"/>
    </xf>
    <xf numFmtId="171" fontId="0" fillId="0" borderId="25" xfId="0" applyNumberFormat="1" applyFont="1" applyFill="1" applyBorder="1" applyAlignment="1">
      <alignment/>
    </xf>
    <xf numFmtId="171" fontId="0" fillId="8" borderId="25" xfId="0" applyNumberFormat="1" applyFont="1" applyFill="1" applyBorder="1" applyAlignment="1">
      <alignment/>
    </xf>
    <xf numFmtId="171" fontId="0" fillId="14" borderId="25" xfId="0" applyNumberFormat="1" applyFont="1" applyFill="1" applyBorder="1" applyAlignment="1">
      <alignment/>
    </xf>
    <xf numFmtId="171" fontId="0" fillId="0" borderId="25" xfId="0" applyNumberFormat="1" applyFont="1" applyFill="1" applyBorder="1" applyAlignment="1">
      <alignment/>
    </xf>
    <xf numFmtId="171" fontId="0" fillId="3" borderId="25" xfId="0" applyNumberFormat="1" applyFont="1" applyFill="1" applyBorder="1" applyAlignment="1">
      <alignment/>
    </xf>
    <xf numFmtId="170" fontId="0" fillId="0" borderId="25" xfId="0" applyNumberFormat="1" applyFont="1" applyFill="1" applyBorder="1" applyAlignment="1">
      <alignment/>
    </xf>
    <xf numFmtId="171" fontId="0" fillId="5" borderId="25" xfId="0" applyNumberFormat="1" applyFont="1" applyFill="1" applyBorder="1" applyAlignment="1">
      <alignment/>
    </xf>
    <xf numFmtId="184" fontId="0" fillId="11" borderId="25" xfId="0" applyNumberFormat="1" applyFont="1" applyFill="1" applyBorder="1" applyAlignment="1">
      <alignment/>
    </xf>
    <xf numFmtId="171" fontId="0" fillId="10" borderId="11" xfId="0" applyNumberFormat="1" applyFont="1" applyFill="1" applyBorder="1" applyAlignment="1">
      <alignment horizontal="center"/>
    </xf>
    <xf numFmtId="171" fontId="0" fillId="8" borderId="11" xfId="0" applyNumberFormat="1" applyFont="1" applyFill="1" applyBorder="1" applyAlignment="1">
      <alignment horizontal="center"/>
    </xf>
    <xf numFmtId="171" fontId="0" fillId="14" borderId="11" xfId="0" applyNumberFormat="1" applyFont="1" applyFill="1" applyBorder="1" applyAlignment="1">
      <alignment horizontal="center"/>
    </xf>
    <xf numFmtId="171" fontId="0" fillId="3" borderId="11" xfId="0" applyNumberFormat="1" applyFont="1" applyFill="1" applyBorder="1" applyAlignment="1">
      <alignment horizontal="center"/>
    </xf>
    <xf numFmtId="170" fontId="0" fillId="0" borderId="11" xfId="0" applyNumberFormat="1" applyFont="1" applyFill="1" applyBorder="1" applyAlignment="1">
      <alignment horizontal="center"/>
    </xf>
    <xf numFmtId="171" fontId="0" fillId="5" borderId="11" xfId="0" applyNumberFormat="1" applyFont="1" applyFill="1" applyBorder="1" applyAlignment="1">
      <alignment horizontal="center"/>
    </xf>
    <xf numFmtId="184" fontId="0" fillId="11" borderId="11" xfId="0" applyNumberFormat="1" applyFont="1" applyFill="1" applyBorder="1" applyAlignment="1">
      <alignment horizontal="center"/>
    </xf>
    <xf numFmtId="171" fontId="7" fillId="0" borderId="1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left" vertical="top" wrapText="1"/>
    </xf>
    <xf numFmtId="171" fontId="0" fillId="8" borderId="11" xfId="0" applyNumberFormat="1" applyFont="1" applyFill="1" applyBorder="1" applyAlignment="1">
      <alignment/>
    </xf>
    <xf numFmtId="171" fontId="3" fillId="5" borderId="11" xfId="0" applyNumberFormat="1" applyFont="1" applyFill="1" applyBorder="1" applyAlignment="1">
      <alignment/>
    </xf>
    <xf numFmtId="184" fontId="0" fillId="11" borderId="11" xfId="0" applyNumberFormat="1" applyFont="1" applyFill="1" applyBorder="1" applyAlignment="1">
      <alignment/>
    </xf>
    <xf numFmtId="171" fontId="0" fillId="10" borderId="5" xfId="0" applyNumberFormat="1" applyFont="1" applyFill="1" applyBorder="1" applyAlignment="1">
      <alignment/>
    </xf>
    <xf numFmtId="171" fontId="0" fillId="8" borderId="5" xfId="0" applyNumberFormat="1" applyFont="1" applyFill="1" applyBorder="1" applyAlignment="1">
      <alignment/>
    </xf>
    <xf numFmtId="171" fontId="0" fillId="5" borderId="5" xfId="0" applyNumberFormat="1" applyFont="1" applyFill="1" applyBorder="1" applyAlignment="1">
      <alignment/>
    </xf>
    <xf numFmtId="171" fontId="0" fillId="8" borderId="1" xfId="0" applyNumberFormat="1" applyFont="1" applyFill="1" applyBorder="1" applyAlignment="1">
      <alignment/>
    </xf>
    <xf numFmtId="171" fontId="0" fillId="5" borderId="1" xfId="0" applyNumberFormat="1" applyFont="1" applyFill="1" applyBorder="1" applyAlignment="1">
      <alignment/>
    </xf>
    <xf numFmtId="170" fontId="1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Continuous" vertical="top"/>
    </xf>
    <xf numFmtId="0" fontId="1" fillId="0" borderId="0" xfId="0" applyFont="1" applyFill="1" applyBorder="1" applyAlignment="1">
      <alignment horizontal="centerContinuous" vertical="top" wrapText="1"/>
    </xf>
    <xf numFmtId="49" fontId="5" fillId="0" borderId="26" xfId="0" applyNumberFormat="1" applyFont="1" applyFill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/>
    </xf>
    <xf numFmtId="49" fontId="5" fillId="0" borderId="19" xfId="0" applyNumberFormat="1" applyFont="1" applyFill="1" applyBorder="1" applyAlignment="1">
      <alignment horizontal="center" vertical="top"/>
    </xf>
    <xf numFmtId="0" fontId="5" fillId="0" borderId="26" xfId="0" applyFont="1" applyFill="1" applyBorder="1" applyAlignment="1">
      <alignment horizontal="center" vertical="top" wrapText="1"/>
    </xf>
    <xf numFmtId="49" fontId="0" fillId="0" borderId="26" xfId="0" applyNumberFormat="1" applyFont="1" applyFill="1" applyBorder="1" applyAlignment="1">
      <alignment horizontal="center" vertical="top"/>
    </xf>
    <xf numFmtId="49" fontId="0" fillId="0" borderId="12" xfId="0" applyNumberFormat="1" applyFont="1" applyFill="1" applyBorder="1" applyAlignment="1">
      <alignment horizontal="center" vertical="top"/>
    </xf>
    <xf numFmtId="49" fontId="5" fillId="0" borderId="4" xfId="0" applyNumberFormat="1" applyFont="1" applyFill="1" applyBorder="1" applyAlignment="1">
      <alignment horizontal="center" vertical="top"/>
    </xf>
    <xf numFmtId="171" fontId="7" fillId="0" borderId="13" xfId="0" applyNumberFormat="1" applyFont="1" applyFill="1" applyBorder="1" applyAlignment="1">
      <alignment horizontal="center"/>
    </xf>
    <xf numFmtId="171" fontId="7" fillId="0" borderId="3" xfId="0" applyNumberFormat="1" applyFont="1" applyFill="1" applyBorder="1" applyAlignment="1">
      <alignment horizontal="center"/>
    </xf>
    <xf numFmtId="171" fontId="7" fillId="0" borderId="15" xfId="0" applyNumberFormat="1" applyFont="1" applyFill="1" applyBorder="1" applyAlignment="1">
      <alignment horizontal="center"/>
    </xf>
    <xf numFmtId="171" fontId="10" fillId="0" borderId="13" xfId="0" applyNumberFormat="1" applyFont="1" applyFill="1" applyBorder="1" applyAlignment="1">
      <alignment/>
    </xf>
    <xf numFmtId="171" fontId="7" fillId="0" borderId="16" xfId="0" applyNumberFormat="1" applyFont="1" applyFill="1" applyBorder="1" applyAlignment="1">
      <alignment/>
    </xf>
    <xf numFmtId="171" fontId="7" fillId="0" borderId="7" xfId="0" applyNumberFormat="1" applyFont="1" applyFill="1" applyBorder="1" applyAlignment="1">
      <alignment/>
    </xf>
    <xf numFmtId="171" fontId="3" fillId="4" borderId="7" xfId="0" applyNumberFormat="1" applyFont="1" applyFill="1" applyBorder="1" applyAlignment="1">
      <alignment/>
    </xf>
    <xf numFmtId="171" fontId="7" fillId="0" borderId="13" xfId="0" applyNumberFormat="1" applyFont="1" applyFill="1" applyBorder="1" applyAlignment="1">
      <alignment/>
    </xf>
    <xf numFmtId="170" fontId="0" fillId="3" borderId="40" xfId="0" applyNumberFormat="1" applyFont="1" applyFill="1" applyBorder="1" applyAlignment="1">
      <alignment/>
    </xf>
    <xf numFmtId="171" fontId="7" fillId="5" borderId="7" xfId="0" applyNumberFormat="1" applyFont="1" applyFill="1" applyBorder="1" applyAlignment="1">
      <alignment/>
    </xf>
    <xf numFmtId="171" fontId="3" fillId="7" borderId="7" xfId="0" applyNumberFormat="1" applyFont="1" applyFill="1" applyBorder="1" applyAlignment="1">
      <alignment/>
    </xf>
    <xf numFmtId="171" fontId="3" fillId="4" borderId="7" xfId="0" applyNumberFormat="1" applyFont="1" applyFill="1" applyBorder="1" applyAlignment="1">
      <alignment/>
    </xf>
    <xf numFmtId="171" fontId="3" fillId="5" borderId="7" xfId="0" applyNumberFormat="1" applyFont="1" applyFill="1" applyBorder="1" applyAlignment="1">
      <alignment vertical="top"/>
    </xf>
    <xf numFmtId="171" fontId="3" fillId="5" borderId="7" xfId="0" applyNumberFormat="1" applyFont="1" applyFill="1" applyBorder="1" applyAlignment="1">
      <alignment/>
    </xf>
    <xf numFmtId="171" fontId="7" fillId="4" borderId="7" xfId="0" applyNumberFormat="1" applyFont="1" applyFill="1" applyBorder="1" applyAlignment="1">
      <alignment vertical="top"/>
    </xf>
    <xf numFmtId="171" fontId="3" fillId="8" borderId="7" xfId="0" applyNumberFormat="1" applyFont="1" applyFill="1" applyBorder="1" applyAlignment="1">
      <alignment vertical="top"/>
    </xf>
    <xf numFmtId="171" fontId="3" fillId="3" borderId="7" xfId="0" applyNumberFormat="1" applyFont="1" applyFill="1" applyBorder="1" applyAlignment="1">
      <alignment/>
    </xf>
    <xf numFmtId="171" fontId="3" fillId="5" borderId="7" xfId="0" applyNumberFormat="1" applyFont="1" applyFill="1" applyBorder="1" applyAlignment="1">
      <alignment/>
    </xf>
    <xf numFmtId="171" fontId="3" fillId="9" borderId="7" xfId="0" applyNumberFormat="1" applyFont="1" applyFill="1" applyBorder="1" applyAlignment="1">
      <alignment/>
    </xf>
    <xf numFmtId="171" fontId="7" fillId="3" borderId="7" xfId="0" applyNumberFormat="1" applyFont="1" applyFill="1" applyBorder="1" applyAlignment="1">
      <alignment/>
    </xf>
    <xf numFmtId="171" fontId="3" fillId="8" borderId="7" xfId="0" applyNumberFormat="1" applyFont="1" applyFill="1" applyBorder="1" applyAlignment="1">
      <alignment/>
    </xf>
    <xf numFmtId="171" fontId="7" fillId="7" borderId="7" xfId="0" applyNumberFormat="1" applyFont="1" applyFill="1" applyBorder="1" applyAlignment="1">
      <alignment/>
    </xf>
    <xf numFmtId="171" fontId="3" fillId="3" borderId="7" xfId="0" applyNumberFormat="1" applyFont="1" applyFill="1" applyBorder="1" applyAlignment="1">
      <alignment/>
    </xf>
    <xf numFmtId="171" fontId="3" fillId="0" borderId="16" xfId="0" applyNumberFormat="1" applyFont="1" applyFill="1" applyBorder="1" applyAlignment="1">
      <alignment/>
    </xf>
    <xf numFmtId="171" fontId="3" fillId="0" borderId="7" xfId="0" applyNumberFormat="1" applyFont="1" applyFill="1" applyBorder="1" applyAlignment="1">
      <alignment/>
    </xf>
    <xf numFmtId="171" fontId="7" fillId="0" borderId="7" xfId="0" applyNumberFormat="1" applyFont="1" applyFill="1" applyBorder="1" applyAlignment="1">
      <alignment horizontal="right"/>
    </xf>
    <xf numFmtId="171" fontId="3" fillId="0" borderId="13" xfId="0" applyNumberFormat="1" applyFont="1" applyFill="1" applyBorder="1" applyAlignment="1">
      <alignment/>
    </xf>
    <xf numFmtId="171" fontId="0" fillId="0" borderId="13" xfId="0" applyNumberFormat="1" applyFont="1" applyFill="1" applyBorder="1" applyAlignment="1">
      <alignment/>
    </xf>
    <xf numFmtId="171" fontId="7" fillId="0" borderId="3" xfId="0" applyNumberFormat="1" applyFont="1" applyFill="1" applyBorder="1" applyAlignment="1">
      <alignment/>
    </xf>
    <xf numFmtId="184" fontId="0" fillId="0" borderId="7" xfId="0" applyNumberFormat="1" applyFont="1" applyFill="1" applyBorder="1" applyAlignment="1">
      <alignment/>
    </xf>
    <xf numFmtId="184" fontId="0" fillId="0" borderId="13" xfId="0" applyNumberFormat="1" applyFont="1" applyFill="1" applyBorder="1" applyAlignment="1">
      <alignment/>
    </xf>
    <xf numFmtId="184" fontId="1" fillId="0" borderId="16" xfId="0" applyNumberFormat="1" applyFont="1" applyFill="1" applyBorder="1" applyAlignment="1">
      <alignment/>
    </xf>
    <xf numFmtId="171" fontId="7" fillId="2" borderId="41" xfId="0" applyNumberFormat="1" applyFont="1" applyFill="1" applyBorder="1" applyAlignment="1">
      <alignment/>
    </xf>
    <xf numFmtId="171" fontId="7" fillId="2" borderId="13" xfId="0" applyNumberFormat="1" applyFont="1" applyFill="1" applyBorder="1" applyAlignment="1">
      <alignment/>
    </xf>
    <xf numFmtId="171" fontId="7" fillId="2" borderId="13" xfId="0" applyNumberFormat="1" applyFont="1" applyFill="1" applyBorder="1" applyAlignment="1">
      <alignment horizontal="center"/>
    </xf>
    <xf numFmtId="171" fontId="7" fillId="2" borderId="7" xfId="0" applyNumberFormat="1" applyFont="1" applyFill="1" applyBorder="1" applyAlignment="1">
      <alignment horizontal="center"/>
    </xf>
    <xf numFmtId="171" fontId="7" fillId="2" borderId="7" xfId="0" applyNumberFormat="1" applyFont="1" applyFill="1" applyBorder="1" applyAlignment="1">
      <alignment horizontal="right"/>
    </xf>
    <xf numFmtId="170" fontId="0" fillId="9" borderId="22" xfId="0" applyNumberFormat="1" applyFont="1" applyFill="1" applyBorder="1" applyAlignment="1">
      <alignment/>
    </xf>
    <xf numFmtId="171" fontId="0" fillId="0" borderId="7" xfId="0" applyNumberFormat="1" applyFont="1" applyFill="1" applyBorder="1" applyAlignment="1">
      <alignment/>
    </xf>
    <xf numFmtId="171" fontId="7" fillId="2" borderId="16" xfId="0" applyNumberFormat="1" applyFont="1" applyFill="1" applyBorder="1" applyAlignment="1">
      <alignment horizontal="right"/>
    </xf>
    <xf numFmtId="171" fontId="7" fillId="2" borderId="13" xfId="0" applyNumberFormat="1" applyFont="1" applyFill="1" applyBorder="1" applyAlignment="1">
      <alignment horizontal="right"/>
    </xf>
    <xf numFmtId="171" fontId="6" fillId="2" borderId="35" xfId="0" applyNumberFormat="1" applyFont="1" applyFill="1" applyBorder="1" applyAlignment="1">
      <alignment/>
    </xf>
    <xf numFmtId="170" fontId="0" fillId="2" borderId="7" xfId="0" applyNumberFormat="1" applyFont="1" applyFill="1" applyBorder="1" applyAlignment="1">
      <alignment/>
    </xf>
    <xf numFmtId="1" fontId="17" fillId="0" borderId="42" xfId="0" applyNumberFormat="1" applyFont="1" applyBorder="1" applyAlignment="1">
      <alignment horizontal="center" vertical="top"/>
    </xf>
    <xf numFmtId="0" fontId="17" fillId="0" borderId="43" xfId="0" applyFont="1" applyBorder="1" applyAlignment="1">
      <alignment vertical="top"/>
    </xf>
    <xf numFmtId="0" fontId="0" fillId="0" borderId="43" xfId="0" applyFont="1" applyFill="1" applyBorder="1" applyAlignment="1">
      <alignment vertical="top" wrapText="1"/>
    </xf>
    <xf numFmtId="1" fontId="17" fillId="0" borderId="33" xfId="0" applyNumberFormat="1" applyFont="1" applyBorder="1" applyAlignment="1">
      <alignment horizontal="center" vertical="top"/>
    </xf>
    <xf numFmtId="1" fontId="17" fillId="0" borderId="44" xfId="0" applyNumberFormat="1" applyFont="1" applyBorder="1" applyAlignment="1">
      <alignment horizontal="center" vertical="top"/>
    </xf>
    <xf numFmtId="0" fontId="0" fillId="0" borderId="33" xfId="0" applyFont="1" applyFill="1" applyBorder="1" applyAlignment="1">
      <alignment horizontal="center" vertical="top"/>
    </xf>
    <xf numFmtId="0" fontId="3" fillId="0" borderId="33" xfId="0" applyFont="1" applyFill="1" applyBorder="1" applyAlignment="1">
      <alignment horizontal="center" vertical="top"/>
    </xf>
    <xf numFmtId="0" fontId="5" fillId="0" borderId="33" xfId="0" applyFont="1" applyFill="1" applyBorder="1" applyAlignment="1">
      <alignment horizontal="center" vertical="top"/>
    </xf>
    <xf numFmtId="49" fontId="5" fillId="0" borderId="33" xfId="0" applyNumberFormat="1" applyFont="1" applyFill="1" applyBorder="1" applyAlignment="1">
      <alignment horizontal="center" vertical="top"/>
    </xf>
    <xf numFmtId="0" fontId="0" fillId="0" borderId="33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 vertical="top"/>
    </xf>
    <xf numFmtId="0" fontId="0" fillId="0" borderId="33" xfId="0" applyFont="1" applyFill="1" applyBorder="1" applyAlignment="1">
      <alignment horizontal="center" vertical="top"/>
    </xf>
    <xf numFmtId="170" fontId="0" fillId="0" borderId="45" xfId="0" applyNumberFormat="1" applyFont="1" applyFill="1" applyBorder="1" applyAlignment="1">
      <alignment/>
    </xf>
    <xf numFmtId="171" fontId="0" fillId="3" borderId="5" xfId="0" applyNumberFormat="1" applyFont="1" applyFill="1" applyBorder="1" applyAlignment="1">
      <alignment horizontal="center"/>
    </xf>
    <xf numFmtId="0" fontId="1" fillId="3" borderId="31" xfId="0" applyFont="1" applyFill="1" applyBorder="1" applyAlignment="1">
      <alignment horizontal="right" vertical="top" wrapText="1"/>
    </xf>
    <xf numFmtId="0" fontId="0" fillId="3" borderId="31" xfId="0" applyFont="1" applyFill="1" applyBorder="1" applyAlignment="1">
      <alignment horizontal="right" vertical="top" wrapText="1"/>
    </xf>
    <xf numFmtId="0" fontId="1" fillId="0" borderId="1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0" fontId="17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9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" fillId="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16" fillId="2" borderId="0" xfId="0" applyFont="1" applyFill="1" applyBorder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0" fontId="25" fillId="0" borderId="0" xfId="21" applyFont="1" applyBorder="1" applyAlignment="1">
      <alignment vertical="top"/>
      <protection/>
    </xf>
    <xf numFmtId="0" fontId="2" fillId="9" borderId="0" xfId="0" applyFont="1" applyFill="1" applyBorder="1" applyAlignment="1">
      <alignment vertical="top"/>
    </xf>
    <xf numFmtId="4" fontId="0" fillId="0" borderId="0" xfId="0" applyNumberFormat="1" applyFont="1" applyFill="1" applyBorder="1" applyAlignment="1">
      <alignment vertical="top"/>
    </xf>
    <xf numFmtId="4" fontId="34" fillId="5" borderId="0" xfId="0" applyNumberFormat="1" applyFont="1" applyFill="1" applyBorder="1" applyAlignment="1">
      <alignment vertical="top"/>
    </xf>
    <xf numFmtId="4" fontId="0" fillId="0" borderId="0" xfId="0" applyNumberFormat="1" applyFont="1" applyFill="1" applyBorder="1" applyAlignment="1">
      <alignment vertical="top"/>
    </xf>
    <xf numFmtId="0" fontId="14" fillId="5" borderId="0" xfId="0" applyFont="1" applyFill="1" applyBorder="1" applyAlignment="1">
      <alignment vertical="top"/>
    </xf>
    <xf numFmtId="4" fontId="34" fillId="9" borderId="0" xfId="0" applyNumberFormat="1" applyFont="1" applyFill="1" applyBorder="1" applyAlignment="1">
      <alignment vertical="top"/>
    </xf>
    <xf numFmtId="0" fontId="14" fillId="9" borderId="0" xfId="0" applyFont="1" applyFill="1" applyBorder="1" applyAlignment="1">
      <alignment vertical="top"/>
    </xf>
    <xf numFmtId="0" fontId="1" fillId="12" borderId="0" xfId="0" applyFont="1" applyFill="1" applyBorder="1" applyAlignment="1">
      <alignment vertical="top"/>
    </xf>
    <xf numFmtId="0" fontId="33" fillId="0" borderId="0" xfId="0" applyFont="1" applyFill="1" applyBorder="1" applyAlignment="1">
      <alignment vertical="top"/>
    </xf>
    <xf numFmtId="0" fontId="17" fillId="0" borderId="46" xfId="0" applyFont="1" applyBorder="1" applyAlignment="1">
      <alignment vertical="top"/>
    </xf>
    <xf numFmtId="170" fontId="0" fillId="0" borderId="40" xfId="0" applyNumberFormat="1" applyFont="1" applyFill="1" applyBorder="1" applyAlignment="1">
      <alignment horizontal="center"/>
    </xf>
    <xf numFmtId="170" fontId="0" fillId="0" borderId="45" xfId="0" applyNumberFormat="1" applyFont="1" applyFill="1" applyBorder="1" applyAlignment="1">
      <alignment horizontal="center"/>
    </xf>
    <xf numFmtId="171" fontId="0" fillId="0" borderId="45" xfId="0" applyNumberFormat="1" applyFont="1" applyFill="1" applyBorder="1" applyAlignment="1">
      <alignment/>
    </xf>
    <xf numFmtId="171" fontId="0" fillId="4" borderId="45" xfId="0" applyNumberFormat="1" applyFont="1" applyFill="1" applyBorder="1" applyAlignment="1">
      <alignment/>
    </xf>
    <xf numFmtId="171" fontId="1" fillId="0" borderId="45" xfId="0" applyNumberFormat="1" applyFont="1" applyFill="1" applyBorder="1" applyAlignment="1">
      <alignment/>
    </xf>
    <xf numFmtId="49" fontId="29" fillId="0" borderId="33" xfId="0" applyNumberFormat="1" applyFont="1" applyFill="1" applyBorder="1" applyAlignment="1">
      <alignment horizontal="center" vertical="top"/>
    </xf>
    <xf numFmtId="0" fontId="0" fillId="0" borderId="47" xfId="0" applyFont="1" applyFill="1" applyBorder="1" applyAlignment="1">
      <alignment horizontal="center" vertical="top"/>
    </xf>
    <xf numFmtId="0" fontId="26" fillId="0" borderId="1" xfId="21" applyFont="1" applyBorder="1" applyAlignment="1">
      <alignment vertical="top"/>
      <protection/>
    </xf>
    <xf numFmtId="0" fontId="6" fillId="0" borderId="1" xfId="0" applyFont="1" applyFill="1" applyBorder="1" applyAlignment="1">
      <alignment vertical="top"/>
    </xf>
    <xf numFmtId="0" fontId="0" fillId="12" borderId="1" xfId="0" applyFont="1" applyFill="1" applyBorder="1" applyAlignment="1">
      <alignment horizontal="left" vertical="top"/>
    </xf>
    <xf numFmtId="0" fontId="3" fillId="12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right" vertical="top" wrapText="1"/>
    </xf>
    <xf numFmtId="0" fontId="17" fillId="0" borderId="48" xfId="0" applyFont="1" applyBorder="1" applyAlignment="1">
      <alignment vertical="top"/>
    </xf>
    <xf numFmtId="170" fontId="0" fillId="0" borderId="49" xfId="0" applyNumberFormat="1" applyFont="1" applyFill="1" applyBorder="1" applyAlignment="1">
      <alignment horizontal="center"/>
    </xf>
    <xf numFmtId="0" fontId="1" fillId="3" borderId="21" xfId="0" applyFont="1" applyFill="1" applyBorder="1" applyAlignment="1">
      <alignment vertical="top"/>
    </xf>
    <xf numFmtId="0" fontId="0" fillId="3" borderId="31" xfId="0" applyFont="1" applyFill="1" applyBorder="1" applyAlignment="1">
      <alignment vertical="top"/>
    </xf>
    <xf numFmtId="0" fontId="0" fillId="3" borderId="31" xfId="0" applyFont="1" applyFill="1" applyBorder="1" applyAlignment="1">
      <alignment vertical="top" wrapText="1"/>
    </xf>
    <xf numFmtId="0" fontId="1" fillId="4" borderId="21" xfId="0" applyFont="1" applyFill="1" applyBorder="1" applyAlignment="1">
      <alignment vertical="top"/>
    </xf>
    <xf numFmtId="0" fontId="0" fillId="4" borderId="31" xfId="0" applyFont="1" applyFill="1" applyBorder="1" applyAlignment="1">
      <alignment vertical="top"/>
    </xf>
    <xf numFmtId="0" fontId="0" fillId="4" borderId="31" xfId="0" applyNumberFormat="1" applyFont="1" applyFill="1" applyBorder="1" applyAlignment="1">
      <alignment vertical="top" wrapText="1"/>
    </xf>
    <xf numFmtId="171" fontId="0" fillId="4" borderId="50" xfId="0" applyNumberFormat="1" applyFont="1" applyFill="1" applyBorder="1" applyAlignment="1">
      <alignment/>
    </xf>
    <xf numFmtId="171" fontId="0" fillId="0" borderId="45" xfId="0" applyNumberFormat="1" applyFont="1" applyFill="1" applyBorder="1" applyAlignment="1">
      <alignment/>
    </xf>
    <xf numFmtId="171" fontId="0" fillId="3" borderId="50" xfId="0" applyNumberFormat="1" applyFont="1" applyFill="1" applyBorder="1" applyAlignment="1">
      <alignment/>
    </xf>
    <xf numFmtId="171" fontId="0" fillId="0" borderId="45" xfId="0" applyNumberFormat="1" applyFont="1" applyFill="1" applyBorder="1" applyAlignment="1">
      <alignment horizontal="right"/>
    </xf>
    <xf numFmtId="0" fontId="0" fillId="4" borderId="21" xfId="0" applyFont="1" applyFill="1" applyBorder="1" applyAlignment="1">
      <alignment/>
    </xf>
    <xf numFmtId="184" fontId="1" fillId="4" borderId="21" xfId="0" applyNumberFormat="1" applyFont="1" applyFill="1" applyBorder="1" applyAlignment="1">
      <alignment vertical="top"/>
    </xf>
    <xf numFmtId="184" fontId="0" fillId="4" borderId="31" xfId="0" applyNumberFormat="1" applyFont="1" applyFill="1" applyBorder="1" applyAlignment="1">
      <alignment vertical="top"/>
    </xf>
    <xf numFmtId="184" fontId="0" fillId="4" borderId="31" xfId="0" applyNumberFormat="1" applyFont="1" applyFill="1" applyBorder="1" applyAlignment="1">
      <alignment vertical="top" wrapText="1"/>
    </xf>
    <xf numFmtId="184" fontId="0" fillId="4" borderId="50" xfId="0" applyNumberFormat="1" applyFont="1" applyFill="1" applyBorder="1" applyAlignment="1">
      <alignment/>
    </xf>
    <xf numFmtId="0" fontId="1" fillId="4" borderId="34" xfId="0" applyFont="1" applyFill="1" applyBorder="1" applyAlignment="1">
      <alignment vertical="top"/>
    </xf>
    <xf numFmtId="0" fontId="0" fillId="4" borderId="25" xfId="0" applyFont="1" applyFill="1" applyBorder="1" applyAlignment="1">
      <alignment vertical="top"/>
    </xf>
    <xf numFmtId="0" fontId="0" fillId="4" borderId="25" xfId="0" applyNumberFormat="1" applyFont="1" applyFill="1" applyBorder="1" applyAlignment="1">
      <alignment vertical="top" wrapText="1"/>
    </xf>
    <xf numFmtId="171" fontId="0" fillId="4" borderId="49" xfId="0" applyNumberFormat="1" applyFont="1" applyFill="1" applyBorder="1" applyAlignment="1">
      <alignment/>
    </xf>
    <xf numFmtId="0" fontId="0" fillId="0" borderId="25" xfId="0" applyFont="1" applyFill="1" applyBorder="1" applyAlignment="1">
      <alignment vertical="top"/>
    </xf>
    <xf numFmtId="0" fontId="0" fillId="0" borderId="25" xfId="0" applyNumberFormat="1" applyFont="1" applyFill="1" applyBorder="1" applyAlignment="1">
      <alignment vertical="top" wrapText="1"/>
    </xf>
    <xf numFmtId="171" fontId="0" fillId="0" borderId="49" xfId="0" applyNumberFormat="1" applyFont="1" applyFill="1" applyBorder="1" applyAlignment="1">
      <alignment/>
    </xf>
    <xf numFmtId="171" fontId="0" fillId="9" borderId="45" xfId="0" applyNumberFormat="1" applyFont="1" applyFill="1" applyBorder="1" applyAlignment="1">
      <alignment/>
    </xf>
    <xf numFmtId="171" fontId="0" fillId="5" borderId="45" xfId="0" applyNumberFormat="1" applyFont="1" applyFill="1" applyBorder="1" applyAlignment="1">
      <alignment/>
    </xf>
    <xf numFmtId="171" fontId="0" fillId="0" borderId="45" xfId="0" applyNumberFormat="1" applyFont="1" applyFill="1" applyBorder="1" applyAlignment="1">
      <alignment horizontal="center"/>
    </xf>
    <xf numFmtId="171" fontId="1" fillId="12" borderId="45" xfId="0" applyNumberFormat="1" applyFont="1" applyFill="1" applyBorder="1" applyAlignment="1">
      <alignment horizontal="right" vertical="top"/>
    </xf>
    <xf numFmtId="171" fontId="33" fillId="0" borderId="45" xfId="0" applyNumberFormat="1" applyFont="1" applyFill="1" applyBorder="1" applyAlignment="1">
      <alignment horizontal="right" vertical="top"/>
    </xf>
    <xf numFmtId="171" fontId="2" fillId="0" borderId="45" xfId="0" applyNumberFormat="1" applyFont="1" applyFill="1" applyBorder="1" applyAlignment="1">
      <alignment/>
    </xf>
    <xf numFmtId="0" fontId="1" fillId="3" borderId="21" xfId="0" applyFont="1" applyFill="1" applyBorder="1" applyAlignment="1">
      <alignment vertical="top"/>
    </xf>
    <xf numFmtId="0" fontId="1" fillId="3" borderId="31" xfId="0" applyFont="1" applyFill="1" applyBorder="1" applyAlignment="1">
      <alignment vertical="top"/>
    </xf>
    <xf numFmtId="171" fontId="1" fillId="3" borderId="50" xfId="0" applyNumberFormat="1" applyFont="1" applyFill="1" applyBorder="1" applyAlignment="1">
      <alignment/>
    </xf>
    <xf numFmtId="0" fontId="0" fillId="8" borderId="31" xfId="0" applyFont="1" applyFill="1" applyBorder="1" applyAlignment="1">
      <alignment vertical="top"/>
    </xf>
    <xf numFmtId="171" fontId="0" fillId="8" borderId="50" xfId="0" applyNumberFormat="1" applyFont="1" applyFill="1" applyBorder="1" applyAlignment="1">
      <alignment/>
    </xf>
    <xf numFmtId="0" fontId="0" fillId="4" borderId="2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K 21  stol 2010 rozpocet" xfId="20"/>
    <cellStyle name="normální_Preklady 2009 ZÚ 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B546"/>
  <sheetViews>
    <sheetView view="pageBreakPreview" zoomScale="75" zoomScaleNormal="75" zoomScaleSheetLayoutView="75" workbookViewId="0" topLeftCell="E496">
      <selection activeCell="F200" sqref="F200"/>
    </sheetView>
  </sheetViews>
  <sheetFormatPr defaultColWidth="9.00390625" defaultRowHeight="12.75"/>
  <cols>
    <col min="1" max="1" width="14.125" style="42" customWidth="1"/>
    <col min="2" max="2" width="11.625" style="560" customWidth="1"/>
    <col min="3" max="3" width="11.00390625" style="288" customWidth="1"/>
    <col min="4" max="4" width="37.75390625" style="290" customWidth="1"/>
    <col min="5" max="5" width="42.625" style="290" customWidth="1"/>
    <col min="6" max="6" width="79.375" style="380" customWidth="1"/>
    <col min="7" max="7" width="14.875" style="443" customWidth="1"/>
    <col min="8" max="8" width="15.875" style="48" customWidth="1"/>
    <col min="9" max="9" width="13.625" style="155" customWidth="1"/>
    <col min="10" max="10" width="13.625" style="96" customWidth="1"/>
    <col min="11" max="11" width="13.625" style="251" customWidth="1"/>
    <col min="12" max="12" width="13.625" style="540" customWidth="1"/>
    <col min="13" max="13" width="13.625" style="156" customWidth="1"/>
    <col min="14" max="14" width="13.625" style="157" customWidth="1"/>
    <col min="15" max="15" width="13.625" style="481" customWidth="1"/>
    <col min="16" max="16" width="13.625" style="158" customWidth="1"/>
    <col min="17" max="17" width="13.625" style="595" customWidth="1"/>
    <col min="18" max="18" width="12.00390625" style="159" customWidth="1"/>
    <col min="19" max="19" width="13.625" style="160" customWidth="1"/>
    <col min="20" max="37" width="13.625" style="635" customWidth="1"/>
    <col min="38" max="16384" width="9.125" style="1" customWidth="1"/>
  </cols>
  <sheetData>
    <row r="1" spans="1:19" ht="15">
      <c r="A1" s="278"/>
      <c r="B1" s="559"/>
      <c r="C1" s="295" t="s">
        <v>419</v>
      </c>
      <c r="D1" s="296"/>
      <c r="E1" s="297"/>
      <c r="F1" s="298"/>
      <c r="G1" s="442"/>
      <c r="H1" s="47"/>
      <c r="I1" s="150"/>
      <c r="J1" s="95"/>
      <c r="K1" s="250"/>
      <c r="L1" s="539"/>
      <c r="M1" s="151"/>
      <c r="N1" s="152"/>
      <c r="O1" s="480"/>
      <c r="P1" s="153"/>
      <c r="Q1" s="594"/>
      <c r="R1" s="151"/>
      <c r="S1" s="154"/>
    </row>
    <row r="2" spans="1:18" ht="15">
      <c r="A2" s="279"/>
      <c r="C2" s="299"/>
      <c r="D2" s="300"/>
      <c r="E2" s="298"/>
      <c r="F2" s="298"/>
      <c r="R2" s="156"/>
    </row>
    <row r="3" spans="1:18" ht="15">
      <c r="A3" s="279"/>
      <c r="C3" s="299"/>
      <c r="D3" s="300"/>
      <c r="E3" s="298"/>
      <c r="F3" s="298"/>
      <c r="R3" s="156"/>
    </row>
    <row r="4" spans="1:37" s="2" customFormat="1" ht="15.75">
      <c r="A4" s="280"/>
      <c r="B4" s="440"/>
      <c r="C4" s="301" t="s">
        <v>273</v>
      </c>
      <c r="D4" s="300"/>
      <c r="E4" s="302"/>
      <c r="F4" s="303"/>
      <c r="G4" s="444"/>
      <c r="H4" s="49"/>
      <c r="I4" s="162"/>
      <c r="J4" s="163"/>
      <c r="K4" s="252"/>
      <c r="L4" s="541"/>
      <c r="M4" s="164"/>
      <c r="N4" s="165"/>
      <c r="O4" s="482"/>
      <c r="P4" s="166"/>
      <c r="Q4" s="596"/>
      <c r="R4" s="164"/>
      <c r="S4" s="167"/>
      <c r="T4" s="636"/>
      <c r="U4" s="636"/>
      <c r="V4" s="636"/>
      <c r="W4" s="636"/>
      <c r="X4" s="636"/>
      <c r="Y4" s="636"/>
      <c r="Z4" s="636"/>
      <c r="AA4" s="636"/>
      <c r="AB4" s="636"/>
      <c r="AC4" s="636"/>
      <c r="AD4" s="636"/>
      <c r="AE4" s="636"/>
      <c r="AF4" s="636"/>
      <c r="AG4" s="636"/>
      <c r="AH4" s="636"/>
      <c r="AI4" s="636"/>
      <c r="AJ4" s="636"/>
      <c r="AK4" s="636"/>
    </row>
    <row r="5" spans="1:37" s="2" customFormat="1" ht="15.75">
      <c r="A5" s="280"/>
      <c r="B5" s="440"/>
      <c r="C5" s="299"/>
      <c r="D5" s="300"/>
      <c r="E5" s="302"/>
      <c r="F5" s="303"/>
      <c r="G5" s="444"/>
      <c r="H5" s="49"/>
      <c r="I5" s="162"/>
      <c r="J5" s="163"/>
      <c r="K5" s="252"/>
      <c r="L5" s="541"/>
      <c r="M5" s="164"/>
      <c r="N5" s="165"/>
      <c r="O5" s="482"/>
      <c r="P5" s="166"/>
      <c r="Q5" s="596"/>
      <c r="R5" s="164"/>
      <c r="S5" s="167"/>
      <c r="T5" s="636"/>
      <c r="U5" s="636"/>
      <c r="V5" s="636"/>
      <c r="W5" s="636"/>
      <c r="X5" s="636"/>
      <c r="Y5" s="636"/>
      <c r="Z5" s="636"/>
      <c r="AA5" s="636"/>
      <c r="AB5" s="636"/>
      <c r="AC5" s="636"/>
      <c r="AD5" s="636"/>
      <c r="AE5" s="636"/>
      <c r="AF5" s="636"/>
      <c r="AG5" s="636"/>
      <c r="AH5" s="636"/>
      <c r="AI5" s="636"/>
      <c r="AJ5" s="636"/>
      <c r="AK5" s="636"/>
    </row>
    <row r="6" spans="1:37" s="2" customFormat="1" ht="15.75">
      <c r="A6" s="280"/>
      <c r="B6" s="440"/>
      <c r="C6" s="301" t="s">
        <v>274</v>
      </c>
      <c r="D6" s="300"/>
      <c r="E6" s="302"/>
      <c r="F6" s="303"/>
      <c r="G6" s="444"/>
      <c r="H6" s="49"/>
      <c r="I6" s="162"/>
      <c r="J6" s="660" t="s">
        <v>753</v>
      </c>
      <c r="K6" s="252"/>
      <c r="L6" s="541"/>
      <c r="M6" s="164"/>
      <c r="N6" s="165"/>
      <c r="O6" s="482"/>
      <c r="P6" s="166"/>
      <c r="Q6" s="596"/>
      <c r="R6" s="164"/>
      <c r="S6" s="167"/>
      <c r="T6" s="636"/>
      <c r="U6" s="636"/>
      <c r="V6" s="636"/>
      <c r="W6" s="636"/>
      <c r="X6" s="636"/>
      <c r="Y6" s="636"/>
      <c r="Z6" s="636"/>
      <c r="AA6" s="636"/>
      <c r="AB6" s="636"/>
      <c r="AC6" s="636"/>
      <c r="AD6" s="636"/>
      <c r="AE6" s="636"/>
      <c r="AF6" s="636"/>
      <c r="AG6" s="636"/>
      <c r="AH6" s="636"/>
      <c r="AI6" s="636"/>
      <c r="AJ6" s="636"/>
      <c r="AK6" s="636"/>
    </row>
    <row r="7" spans="1:37" s="2" customFormat="1" ht="12.75">
      <c r="A7" s="281"/>
      <c r="B7" s="440"/>
      <c r="C7" s="288"/>
      <c r="D7" s="304"/>
      <c r="E7" s="304"/>
      <c r="F7" s="381"/>
      <c r="G7" s="444"/>
      <c r="H7" s="74"/>
      <c r="I7" s="162"/>
      <c r="J7" s="660" t="s">
        <v>754</v>
      </c>
      <c r="K7" s="252"/>
      <c r="L7" s="541"/>
      <c r="M7" s="164"/>
      <c r="N7" s="165"/>
      <c r="O7" s="482"/>
      <c r="P7" s="166"/>
      <c r="Q7" s="596"/>
      <c r="R7" s="164"/>
      <c r="S7" s="167"/>
      <c r="T7" s="636"/>
      <c r="U7" s="636"/>
      <c r="V7" s="636"/>
      <c r="W7" s="636"/>
      <c r="X7" s="636"/>
      <c r="Y7" s="636"/>
      <c r="Z7" s="636"/>
      <c r="AA7" s="636"/>
      <c r="AB7" s="636"/>
      <c r="AC7" s="636"/>
      <c r="AD7" s="636"/>
      <c r="AE7" s="636"/>
      <c r="AF7" s="636"/>
      <c r="AG7" s="636"/>
      <c r="AH7" s="636"/>
      <c r="AI7" s="636"/>
      <c r="AJ7" s="636"/>
      <c r="AK7" s="636"/>
    </row>
    <row r="8" spans="2:19" ht="12.75">
      <c r="B8" s="561"/>
      <c r="C8" s="305"/>
      <c r="D8" s="306"/>
      <c r="E8" s="306"/>
      <c r="F8" s="382"/>
      <c r="G8" s="445"/>
      <c r="H8" s="75"/>
      <c r="I8" s="168"/>
      <c r="J8" s="97"/>
      <c r="K8" s="253"/>
      <c r="L8" s="542"/>
      <c r="M8" s="169"/>
      <c r="N8" s="170"/>
      <c r="O8" s="483"/>
      <c r="P8" s="171"/>
      <c r="Q8" s="597"/>
      <c r="R8" s="169"/>
      <c r="S8" s="172"/>
    </row>
    <row r="9" spans="2:19" ht="12.75">
      <c r="B9" s="562"/>
      <c r="C9" s="307"/>
      <c r="D9" s="308"/>
      <c r="E9" s="308"/>
      <c r="F9" s="383"/>
      <c r="G9" s="446" t="s">
        <v>118</v>
      </c>
      <c r="H9" s="76"/>
      <c r="I9" s="173"/>
      <c r="J9" s="111"/>
      <c r="K9" s="254"/>
      <c r="L9" s="543"/>
      <c r="M9" s="174" t="s">
        <v>421</v>
      </c>
      <c r="N9" s="144"/>
      <c r="O9" s="475"/>
      <c r="P9" s="175"/>
      <c r="Q9" s="598"/>
      <c r="R9" s="174"/>
      <c r="S9" s="176"/>
    </row>
    <row r="10" spans="2:37" ht="12.75">
      <c r="B10" s="562"/>
      <c r="C10" s="310" t="s">
        <v>140</v>
      </c>
      <c r="D10" s="41" t="s">
        <v>467</v>
      </c>
      <c r="E10" s="41" t="s">
        <v>29</v>
      </c>
      <c r="F10" s="384" t="s">
        <v>30</v>
      </c>
      <c r="G10" s="447" t="s">
        <v>21</v>
      </c>
      <c r="H10" s="77"/>
      <c r="I10" s="177" t="s">
        <v>22</v>
      </c>
      <c r="J10" s="98" t="s">
        <v>369</v>
      </c>
      <c r="K10" s="255" t="s">
        <v>23</v>
      </c>
      <c r="L10" s="544" t="s">
        <v>24</v>
      </c>
      <c r="M10" s="98" t="s">
        <v>370</v>
      </c>
      <c r="N10" s="178" t="s">
        <v>25</v>
      </c>
      <c r="O10" s="447" t="s">
        <v>26</v>
      </c>
      <c r="P10" s="179" t="s">
        <v>366</v>
      </c>
      <c r="Q10" s="599" t="s">
        <v>12</v>
      </c>
      <c r="R10" s="98" t="s">
        <v>71</v>
      </c>
      <c r="S10" s="61" t="s">
        <v>255</v>
      </c>
      <c r="T10" s="637"/>
      <c r="U10" s="637"/>
      <c r="V10" s="637"/>
      <c r="W10" s="637"/>
      <c r="X10" s="637"/>
      <c r="Y10" s="637"/>
      <c r="Z10" s="637"/>
      <c r="AA10" s="637"/>
      <c r="AB10" s="637"/>
      <c r="AC10" s="637"/>
      <c r="AD10" s="637"/>
      <c r="AE10" s="637"/>
      <c r="AF10" s="637"/>
      <c r="AG10" s="637"/>
      <c r="AH10" s="637"/>
      <c r="AI10" s="637"/>
      <c r="AJ10" s="637"/>
      <c r="AK10" s="637"/>
    </row>
    <row r="11" spans="2:19" ht="12.75">
      <c r="B11" s="562"/>
      <c r="C11" s="311"/>
      <c r="D11" s="312"/>
      <c r="E11" s="312"/>
      <c r="F11" s="385"/>
      <c r="G11" s="448" t="s">
        <v>61</v>
      </c>
      <c r="H11" s="78"/>
      <c r="I11" s="181"/>
      <c r="J11" s="182"/>
      <c r="K11" s="256"/>
      <c r="L11" s="545"/>
      <c r="M11" s="183"/>
      <c r="N11" s="184"/>
      <c r="O11" s="484"/>
      <c r="P11" s="185"/>
      <c r="Q11" s="600"/>
      <c r="R11" s="183"/>
      <c r="S11" s="186" t="s">
        <v>425</v>
      </c>
    </row>
    <row r="12" spans="1:37" s="2" customFormat="1" ht="12.75">
      <c r="A12" s="281"/>
      <c r="B12" s="563"/>
      <c r="C12" s="356"/>
      <c r="D12" s="313"/>
      <c r="E12" s="313"/>
      <c r="F12" s="386"/>
      <c r="G12" s="449"/>
      <c r="H12" s="79"/>
      <c r="I12" s="187"/>
      <c r="J12" s="99"/>
      <c r="K12" s="257"/>
      <c r="L12" s="546"/>
      <c r="M12" s="188"/>
      <c r="N12" s="189"/>
      <c r="O12" s="485"/>
      <c r="P12" s="190"/>
      <c r="Q12" s="601"/>
      <c r="R12" s="188"/>
      <c r="S12" s="191"/>
      <c r="T12" s="636"/>
      <c r="U12" s="636"/>
      <c r="V12" s="636"/>
      <c r="W12" s="636"/>
      <c r="X12" s="636"/>
      <c r="Y12" s="636"/>
      <c r="Z12" s="636"/>
      <c r="AA12" s="636"/>
      <c r="AB12" s="636"/>
      <c r="AC12" s="636"/>
      <c r="AD12" s="636"/>
      <c r="AE12" s="636"/>
      <c r="AF12" s="636"/>
      <c r="AG12" s="636"/>
      <c r="AH12" s="636"/>
      <c r="AI12" s="636"/>
      <c r="AJ12" s="636"/>
      <c r="AK12" s="636"/>
    </row>
    <row r="13" spans="3:19" ht="12.75">
      <c r="C13" s="8"/>
      <c r="D13" s="43" t="s">
        <v>496</v>
      </c>
      <c r="E13" s="44"/>
      <c r="F13" s="16"/>
      <c r="G13" s="450"/>
      <c r="H13" s="56"/>
      <c r="I13" s="192"/>
      <c r="J13" s="60"/>
      <c r="K13" s="258"/>
      <c r="L13" s="441"/>
      <c r="M13" s="81"/>
      <c r="N13" s="101"/>
      <c r="O13" s="486"/>
      <c r="P13" s="193"/>
      <c r="Q13" s="602"/>
      <c r="R13" s="81"/>
      <c r="S13" s="194"/>
    </row>
    <row r="14" spans="3:19" ht="12.75">
      <c r="C14" s="8"/>
      <c r="D14" s="9"/>
      <c r="E14" s="9"/>
      <c r="F14" s="16"/>
      <c r="G14" s="450"/>
      <c r="H14" s="56"/>
      <c r="I14" s="192"/>
      <c r="J14" s="60"/>
      <c r="K14" s="258"/>
      <c r="L14" s="441"/>
      <c r="M14" s="180"/>
      <c r="N14" s="101"/>
      <c r="O14" s="486"/>
      <c r="P14" s="193"/>
      <c r="Q14" s="602"/>
      <c r="R14" s="81"/>
      <c r="S14" s="194"/>
    </row>
    <row r="15" spans="3:18" ht="12.75">
      <c r="C15" s="8"/>
      <c r="D15" s="269">
        <v>5136</v>
      </c>
      <c r="E15" s="314"/>
      <c r="F15" s="387"/>
      <c r="G15" s="463">
        <f>SUM(I15:R15)</f>
        <v>0</v>
      </c>
      <c r="H15" s="56"/>
      <c r="I15" s="192"/>
      <c r="J15" s="450"/>
      <c r="K15" s="258"/>
      <c r="L15" s="441"/>
      <c r="M15" s="180"/>
      <c r="N15" s="101"/>
      <c r="O15" s="486"/>
      <c r="P15" s="193"/>
      <c r="Q15" s="602"/>
      <c r="R15" s="81"/>
    </row>
    <row r="16" spans="3:18" ht="12.75">
      <c r="C16" s="8"/>
      <c r="D16" s="269">
        <v>5163</v>
      </c>
      <c r="E16" s="316"/>
      <c r="F16" s="16"/>
      <c r="G16" s="463">
        <f>SUM(I16:R16)</f>
        <v>0</v>
      </c>
      <c r="H16" s="56"/>
      <c r="I16" s="192"/>
      <c r="J16" s="450"/>
      <c r="K16" s="258"/>
      <c r="L16" s="441"/>
      <c r="M16" s="81"/>
      <c r="N16" s="101"/>
      <c r="O16" s="486"/>
      <c r="P16" s="193"/>
      <c r="Q16" s="602"/>
      <c r="R16" s="81"/>
    </row>
    <row r="17" spans="3:18" ht="12.75">
      <c r="C17" s="8"/>
      <c r="D17" s="269">
        <v>5169</v>
      </c>
      <c r="E17" s="316"/>
      <c r="F17" s="315"/>
      <c r="G17" s="463">
        <f>SUM(I17:R17)</f>
        <v>0</v>
      </c>
      <c r="H17" s="56"/>
      <c r="I17" s="192"/>
      <c r="J17" s="450"/>
      <c r="K17" s="258"/>
      <c r="L17" s="441"/>
      <c r="M17" s="81"/>
      <c r="N17" s="101"/>
      <c r="O17" s="486"/>
      <c r="P17" s="193"/>
      <c r="Q17" s="602"/>
      <c r="R17" s="81"/>
    </row>
    <row r="18" spans="3:37" ht="12.75">
      <c r="C18" s="8"/>
      <c r="D18" s="270" t="s">
        <v>497</v>
      </c>
      <c r="E18" s="317"/>
      <c r="F18" s="39"/>
      <c r="G18" s="451">
        <f aca="true" t="shared" si="0" ref="G18:S18">SUM(G15:G17)</f>
        <v>0</v>
      </c>
      <c r="H18" s="80">
        <f t="shared" si="0"/>
        <v>0</v>
      </c>
      <c r="I18" s="80">
        <f t="shared" si="0"/>
        <v>0</v>
      </c>
      <c r="J18" s="80">
        <f t="shared" si="0"/>
        <v>0</v>
      </c>
      <c r="K18" s="80">
        <f>SUM(K15:K17)</f>
        <v>0</v>
      </c>
      <c r="L18" s="80">
        <f>SUM(L15:L17)</f>
        <v>0</v>
      </c>
      <c r="M18" s="80">
        <f t="shared" si="0"/>
        <v>0</v>
      </c>
      <c r="N18" s="80">
        <f t="shared" si="0"/>
        <v>0</v>
      </c>
      <c r="O18" s="451">
        <f t="shared" si="0"/>
        <v>0</v>
      </c>
      <c r="P18" s="451">
        <f t="shared" si="0"/>
        <v>0</v>
      </c>
      <c r="Q18" s="112">
        <f t="shared" si="0"/>
        <v>0</v>
      </c>
      <c r="R18" s="80">
        <f t="shared" si="0"/>
        <v>0</v>
      </c>
      <c r="S18" s="80">
        <f t="shared" si="0"/>
        <v>0</v>
      </c>
      <c r="T18" s="638"/>
      <c r="U18" s="638"/>
      <c r="V18" s="638"/>
      <c r="W18" s="638"/>
      <c r="X18" s="638"/>
      <c r="Y18" s="638"/>
      <c r="Z18" s="638"/>
      <c r="AA18" s="638"/>
      <c r="AB18" s="638"/>
      <c r="AC18" s="638"/>
      <c r="AD18" s="638"/>
      <c r="AE18" s="638"/>
      <c r="AF18" s="638"/>
      <c r="AG18" s="638"/>
      <c r="AH18" s="638"/>
      <c r="AI18" s="638"/>
      <c r="AJ18" s="638"/>
      <c r="AK18" s="638"/>
    </row>
    <row r="19" spans="3:19" ht="12.75">
      <c r="C19" s="271"/>
      <c r="D19" s="269">
        <v>5142</v>
      </c>
      <c r="E19" s="9"/>
      <c r="F19" s="315"/>
      <c r="G19" s="463">
        <f aca="true" t="shared" si="1" ref="G19:G26">SUM(I19:R19)</f>
        <v>0</v>
      </c>
      <c r="H19" s="56"/>
      <c r="I19" s="192"/>
      <c r="J19" s="60"/>
      <c r="K19" s="258"/>
      <c r="L19" s="441"/>
      <c r="M19" s="180"/>
      <c r="N19" s="101"/>
      <c r="O19" s="486"/>
      <c r="P19" s="537"/>
      <c r="Q19" s="602"/>
      <c r="R19" s="81"/>
      <c r="S19" s="194"/>
    </row>
    <row r="20" spans="3:19" ht="12.75">
      <c r="C20" s="271"/>
      <c r="D20" s="269">
        <v>5163</v>
      </c>
      <c r="E20" s="9"/>
      <c r="F20" s="16"/>
      <c r="G20" s="463">
        <f t="shared" si="1"/>
        <v>0</v>
      </c>
      <c r="H20" s="56"/>
      <c r="I20" s="192"/>
      <c r="J20" s="60"/>
      <c r="K20" s="258"/>
      <c r="L20" s="441"/>
      <c r="M20" s="180"/>
      <c r="N20" s="101"/>
      <c r="O20" s="486"/>
      <c r="P20" s="537"/>
      <c r="Q20" s="602"/>
      <c r="R20" s="81"/>
      <c r="S20" s="194"/>
    </row>
    <row r="21" spans="3:19" ht="12.75">
      <c r="C21" s="271"/>
      <c r="D21" s="269">
        <v>5169</v>
      </c>
      <c r="E21" s="9"/>
      <c r="F21" s="315"/>
      <c r="G21" s="463">
        <f t="shared" si="1"/>
        <v>0</v>
      </c>
      <c r="H21" s="56"/>
      <c r="I21" s="192"/>
      <c r="J21" s="60"/>
      <c r="K21" s="258"/>
      <c r="L21" s="441"/>
      <c r="M21" s="81"/>
      <c r="N21" s="101"/>
      <c r="O21" s="486"/>
      <c r="P21" s="537"/>
      <c r="Q21" s="602"/>
      <c r="R21" s="81"/>
      <c r="S21" s="194"/>
    </row>
    <row r="22" spans="3:19" ht="12.75">
      <c r="C22" s="271"/>
      <c r="D22" s="269">
        <v>5173</v>
      </c>
      <c r="E22" s="9"/>
      <c r="F22" s="315"/>
      <c r="G22" s="463">
        <f t="shared" si="1"/>
        <v>0</v>
      </c>
      <c r="H22" s="56"/>
      <c r="I22" s="192"/>
      <c r="J22" s="60"/>
      <c r="K22" s="258"/>
      <c r="L22" s="441"/>
      <c r="M22" s="81"/>
      <c r="N22" s="101"/>
      <c r="O22" s="486"/>
      <c r="P22" s="537"/>
      <c r="Q22" s="602"/>
      <c r="R22" s="81"/>
      <c r="S22" s="194"/>
    </row>
    <row r="23" spans="3:19" ht="12.75">
      <c r="C23" s="271"/>
      <c r="D23" s="269">
        <v>5175</v>
      </c>
      <c r="E23" s="9"/>
      <c r="F23" s="315"/>
      <c r="G23" s="463">
        <f t="shared" si="1"/>
        <v>0</v>
      </c>
      <c r="H23" s="56"/>
      <c r="I23" s="192"/>
      <c r="J23" s="60"/>
      <c r="K23" s="258"/>
      <c r="L23" s="441"/>
      <c r="M23" s="81"/>
      <c r="N23" s="101"/>
      <c r="O23" s="486"/>
      <c r="P23" s="537"/>
      <c r="Q23" s="602"/>
      <c r="R23" s="81"/>
      <c r="S23" s="194"/>
    </row>
    <row r="24" spans="1:19" ht="12.75">
      <c r="A24" s="42" t="s">
        <v>63</v>
      </c>
      <c r="B24" s="560" t="s">
        <v>279</v>
      </c>
      <c r="C24" s="271"/>
      <c r="D24" s="269">
        <v>5179</v>
      </c>
      <c r="E24" s="9" t="s">
        <v>275</v>
      </c>
      <c r="F24" s="315" t="s">
        <v>276</v>
      </c>
      <c r="G24" s="463">
        <f t="shared" si="1"/>
        <v>1350</v>
      </c>
      <c r="H24" s="56"/>
      <c r="I24" s="192"/>
      <c r="J24" s="60"/>
      <c r="K24" s="258"/>
      <c r="L24" s="441"/>
      <c r="M24" s="81"/>
      <c r="N24" s="101"/>
      <c r="O24" s="486"/>
      <c r="P24" s="537">
        <f>300+550+500</f>
        <v>1350</v>
      </c>
      <c r="Q24" s="602"/>
      <c r="R24" s="81"/>
      <c r="S24" s="194"/>
    </row>
    <row r="25" spans="3:37" ht="12.75">
      <c r="C25" s="8"/>
      <c r="D25" s="270" t="s">
        <v>42</v>
      </c>
      <c r="E25" s="317"/>
      <c r="F25" s="318"/>
      <c r="G25" s="451">
        <f>SUM(G19:G24)</f>
        <v>1350</v>
      </c>
      <c r="H25" s="80">
        <f aca="true" t="shared" si="2" ref="H25:O25">SUM(H21:H24)</f>
        <v>0</v>
      </c>
      <c r="I25" s="80">
        <f t="shared" si="2"/>
        <v>0</v>
      </c>
      <c r="J25" s="80">
        <f t="shared" si="2"/>
        <v>0</v>
      </c>
      <c r="K25" s="80">
        <f>SUM(K21:K24)</f>
        <v>0</v>
      </c>
      <c r="L25" s="80">
        <f>SUM(L21:L24)</f>
        <v>0</v>
      </c>
      <c r="M25" s="80">
        <f>SUM(M21:M24)</f>
        <v>0</v>
      </c>
      <c r="N25" s="80">
        <f t="shared" si="2"/>
        <v>0</v>
      </c>
      <c r="O25" s="451">
        <f t="shared" si="2"/>
        <v>0</v>
      </c>
      <c r="P25" s="80">
        <f>SUM(P19:P24)</f>
        <v>1350</v>
      </c>
      <c r="Q25" s="112">
        <f>SUM(Q21:Q24)</f>
        <v>0</v>
      </c>
      <c r="R25" s="80">
        <f>SUM(R21:R24)</f>
        <v>0</v>
      </c>
      <c r="S25" s="80">
        <f>SUM(S21:S24)</f>
        <v>0</v>
      </c>
      <c r="T25" s="638"/>
      <c r="U25" s="638"/>
      <c r="V25" s="638"/>
      <c r="W25" s="638"/>
      <c r="X25" s="638"/>
      <c r="Y25" s="638"/>
      <c r="Z25" s="638"/>
      <c r="AA25" s="638"/>
      <c r="AB25" s="638"/>
      <c r="AC25" s="638"/>
      <c r="AD25" s="638"/>
      <c r="AE25" s="638"/>
      <c r="AF25" s="638"/>
      <c r="AG25" s="638"/>
      <c r="AH25" s="638"/>
      <c r="AI25" s="638"/>
      <c r="AJ25" s="638"/>
      <c r="AK25" s="638"/>
    </row>
    <row r="26" spans="2:19" ht="12.75">
      <c r="B26" s="339"/>
      <c r="C26" s="32"/>
      <c r="D26" s="269">
        <v>5179</v>
      </c>
      <c r="E26" s="9"/>
      <c r="F26" s="315"/>
      <c r="G26" s="463">
        <f t="shared" si="1"/>
        <v>0</v>
      </c>
      <c r="H26" s="56"/>
      <c r="I26" s="192"/>
      <c r="J26" s="60"/>
      <c r="K26" s="258"/>
      <c r="L26" s="441"/>
      <c r="M26" s="81"/>
      <c r="N26" s="101"/>
      <c r="O26" s="486"/>
      <c r="P26" s="193"/>
      <c r="Q26" s="602"/>
      <c r="R26" s="81"/>
      <c r="S26" s="194"/>
    </row>
    <row r="27" spans="2:37" ht="12.75">
      <c r="B27" s="339"/>
      <c r="C27" s="32"/>
      <c r="D27" s="270" t="s">
        <v>510</v>
      </c>
      <c r="E27" s="272"/>
      <c r="F27" s="319"/>
      <c r="G27" s="452">
        <f aca="true" t="shared" si="3" ref="G27:S27">SUM(G26)</f>
        <v>0</v>
      </c>
      <c r="H27" s="273">
        <f t="shared" si="3"/>
        <v>0</v>
      </c>
      <c r="I27" s="273">
        <f t="shared" si="3"/>
        <v>0</v>
      </c>
      <c r="J27" s="273">
        <f t="shared" si="3"/>
        <v>0</v>
      </c>
      <c r="K27" s="273">
        <f t="shared" si="3"/>
        <v>0</v>
      </c>
      <c r="L27" s="273">
        <f t="shared" si="3"/>
        <v>0</v>
      </c>
      <c r="M27" s="273">
        <f t="shared" si="3"/>
        <v>0</v>
      </c>
      <c r="N27" s="273">
        <f t="shared" si="3"/>
        <v>0</v>
      </c>
      <c r="O27" s="452">
        <f t="shared" si="3"/>
        <v>0</v>
      </c>
      <c r="P27" s="273">
        <f t="shared" si="3"/>
        <v>0</v>
      </c>
      <c r="Q27" s="603">
        <f t="shared" si="3"/>
        <v>0</v>
      </c>
      <c r="R27" s="603">
        <f t="shared" si="3"/>
        <v>0</v>
      </c>
      <c r="S27" s="603">
        <f t="shared" si="3"/>
        <v>0</v>
      </c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</row>
    <row r="28" spans="2:19" ht="13.5" thickBot="1">
      <c r="B28" s="339"/>
      <c r="C28" s="32"/>
      <c r="D28" s="217"/>
      <c r="E28" s="217"/>
      <c r="F28" s="238"/>
      <c r="G28" s="453"/>
      <c r="H28" s="56"/>
      <c r="I28" s="192"/>
      <c r="J28" s="60"/>
      <c r="K28" s="258"/>
      <c r="L28" s="441"/>
      <c r="M28" s="81"/>
      <c r="N28" s="101"/>
      <c r="O28" s="486"/>
      <c r="P28" s="193"/>
      <c r="Q28" s="602"/>
      <c r="R28" s="81"/>
      <c r="S28" s="194"/>
    </row>
    <row r="29" spans="2:19" ht="13.5" thickBot="1">
      <c r="B29" s="339"/>
      <c r="D29" s="218" t="s">
        <v>256</v>
      </c>
      <c r="E29" s="219"/>
      <c r="F29" s="320"/>
      <c r="G29" s="454">
        <f>SUM(G27+G25+G18)</f>
        <v>1350</v>
      </c>
      <c r="H29" s="454">
        <f aca="true" t="shared" si="4" ref="H29:R29">SUM(H27+H25+H18)</f>
        <v>0</v>
      </c>
      <c r="I29" s="454">
        <f t="shared" si="4"/>
        <v>0</v>
      </c>
      <c r="J29" s="454">
        <f t="shared" si="4"/>
        <v>0</v>
      </c>
      <c r="K29" s="454">
        <f t="shared" si="4"/>
        <v>0</v>
      </c>
      <c r="L29" s="454">
        <f t="shared" si="4"/>
        <v>0</v>
      </c>
      <c r="M29" s="454">
        <f t="shared" si="4"/>
        <v>0</v>
      </c>
      <c r="N29" s="454">
        <f t="shared" si="4"/>
        <v>0</v>
      </c>
      <c r="O29" s="454">
        <f t="shared" si="4"/>
        <v>0</v>
      </c>
      <c r="P29" s="454">
        <f t="shared" si="4"/>
        <v>1350</v>
      </c>
      <c r="Q29" s="454">
        <f t="shared" si="4"/>
        <v>0</v>
      </c>
      <c r="R29" s="454">
        <f t="shared" si="4"/>
        <v>0</v>
      </c>
      <c r="S29" s="194">
        <f>SUM(I29:R29)</f>
        <v>1350</v>
      </c>
    </row>
    <row r="30" spans="2:19" ht="12.75">
      <c r="B30" s="339"/>
      <c r="C30" s="32"/>
      <c r="D30" s="309"/>
      <c r="E30" s="309"/>
      <c r="F30" s="383"/>
      <c r="G30" s="455"/>
      <c r="H30" s="56"/>
      <c r="I30" s="192"/>
      <c r="J30" s="60"/>
      <c r="K30" s="258"/>
      <c r="L30" s="441"/>
      <c r="M30" s="81"/>
      <c r="N30" s="101"/>
      <c r="O30" s="486"/>
      <c r="P30" s="193"/>
      <c r="Q30" s="602"/>
      <c r="R30" s="81"/>
      <c r="S30" s="194"/>
    </row>
    <row r="31" spans="2:19" ht="12.75">
      <c r="B31" s="339"/>
      <c r="C31" s="32"/>
      <c r="D31" s="9"/>
      <c r="E31" s="9"/>
      <c r="F31" s="16"/>
      <c r="G31" s="450"/>
      <c r="H31" s="56"/>
      <c r="I31" s="192"/>
      <c r="J31" s="60"/>
      <c r="K31" s="258"/>
      <c r="L31" s="441"/>
      <c r="M31" s="81"/>
      <c r="N31" s="101"/>
      <c r="O31" s="486"/>
      <c r="P31" s="193"/>
      <c r="Q31" s="602"/>
      <c r="R31" s="81"/>
      <c r="S31" s="194"/>
    </row>
    <row r="32" spans="2:19" ht="12.75">
      <c r="B32" s="339"/>
      <c r="C32" s="32"/>
      <c r="D32" s="321" t="s">
        <v>149</v>
      </c>
      <c r="E32" s="322"/>
      <c r="F32" s="284">
        <v>5331</v>
      </c>
      <c r="G32" s="450"/>
      <c r="H32" s="56"/>
      <c r="I32" s="192"/>
      <c r="J32" s="60"/>
      <c r="K32" s="258"/>
      <c r="L32" s="441"/>
      <c r="M32" s="81"/>
      <c r="N32" s="101"/>
      <c r="O32" s="486"/>
      <c r="P32" s="193"/>
      <c r="Q32" s="602"/>
      <c r="R32" s="81"/>
      <c r="S32" s="194"/>
    </row>
    <row r="33" spans="2:19" ht="12.75">
      <c r="B33" s="339"/>
      <c r="C33" s="32"/>
      <c r="D33" s="323"/>
      <c r="E33" s="9"/>
      <c r="F33" s="285"/>
      <c r="G33" s="450"/>
      <c r="H33" s="56"/>
      <c r="I33" s="192"/>
      <c r="J33" s="60"/>
      <c r="K33" s="258"/>
      <c r="L33" s="441"/>
      <c r="M33" s="81"/>
      <c r="N33" s="101"/>
      <c r="O33" s="486"/>
      <c r="P33" s="193"/>
      <c r="Q33" s="602"/>
      <c r="R33" s="81"/>
      <c r="S33" s="194"/>
    </row>
    <row r="34" spans="2:19" ht="12.75">
      <c r="B34" s="27"/>
      <c r="D34" s="23" t="s">
        <v>161</v>
      </c>
      <c r="E34" s="23"/>
      <c r="F34" s="325"/>
      <c r="G34" s="463">
        <f aca="true" t="shared" si="5" ref="G34:G101">SUM(I34:R34)</f>
        <v>0</v>
      </c>
      <c r="H34" s="67"/>
      <c r="I34" s="192"/>
      <c r="J34" s="60"/>
      <c r="K34" s="258"/>
      <c r="L34" s="441"/>
      <c r="M34" s="81"/>
      <c r="N34" s="101"/>
      <c r="O34" s="486"/>
      <c r="P34" s="193"/>
      <c r="Q34" s="602"/>
      <c r="R34" s="81"/>
      <c r="S34" s="194"/>
    </row>
    <row r="35" spans="2:19" ht="12.75">
      <c r="B35" s="27"/>
      <c r="C35" s="32"/>
      <c r="D35" s="116"/>
      <c r="E35" s="23"/>
      <c r="F35" s="325"/>
      <c r="G35" s="463">
        <f t="shared" si="5"/>
        <v>0</v>
      </c>
      <c r="H35" s="67">
        <f>SUM(G34:G35)</f>
        <v>0</v>
      </c>
      <c r="I35" s="192"/>
      <c r="J35" s="60"/>
      <c r="K35" s="258"/>
      <c r="L35" s="441"/>
      <c r="M35" s="81"/>
      <c r="N35" s="101"/>
      <c r="O35" s="486"/>
      <c r="P35" s="193"/>
      <c r="Q35" s="602"/>
      <c r="R35" s="81"/>
      <c r="S35" s="194"/>
    </row>
    <row r="36" spans="1:19" ht="25.5">
      <c r="A36" s="90" t="s">
        <v>175</v>
      </c>
      <c r="B36" s="27" t="s">
        <v>176</v>
      </c>
      <c r="C36" s="32"/>
      <c r="D36" s="18" t="s">
        <v>133</v>
      </c>
      <c r="E36" s="9"/>
      <c r="F36" s="553" t="s">
        <v>185</v>
      </c>
      <c r="G36" s="463">
        <f t="shared" si="5"/>
        <v>300</v>
      </c>
      <c r="H36" s="58"/>
      <c r="I36" s="192"/>
      <c r="J36" s="60"/>
      <c r="K36" s="258"/>
      <c r="L36" s="441">
        <v>300</v>
      </c>
      <c r="M36" s="81"/>
      <c r="N36" s="101"/>
      <c r="O36" s="486"/>
      <c r="P36" s="193"/>
      <c r="Q36" s="602"/>
      <c r="R36" s="81"/>
      <c r="S36" s="194"/>
    </row>
    <row r="37" spans="1:19" ht="12.75">
      <c r="A37" s="90" t="s">
        <v>175</v>
      </c>
      <c r="B37" s="27" t="s">
        <v>176</v>
      </c>
      <c r="C37" s="8"/>
      <c r="D37" s="18"/>
      <c r="E37" s="9"/>
      <c r="F37" s="553" t="s">
        <v>186</v>
      </c>
      <c r="G37" s="463">
        <f t="shared" si="5"/>
        <v>100</v>
      </c>
      <c r="H37" s="58">
        <f>SUM(G36:G37)</f>
        <v>400</v>
      </c>
      <c r="I37" s="192"/>
      <c r="J37" s="60"/>
      <c r="K37" s="258"/>
      <c r="L37" s="441">
        <v>100</v>
      </c>
      <c r="M37" s="81"/>
      <c r="N37" s="101"/>
      <c r="O37" s="486"/>
      <c r="P37" s="193"/>
      <c r="Q37" s="602"/>
      <c r="R37" s="81"/>
      <c r="S37" s="194"/>
    </row>
    <row r="38" spans="1:19" ht="12.75">
      <c r="A38" s="42" t="s">
        <v>278</v>
      </c>
      <c r="B38" s="27" t="s">
        <v>279</v>
      </c>
      <c r="D38" s="38" t="s">
        <v>215</v>
      </c>
      <c r="E38" s="38"/>
      <c r="F38" s="39" t="s">
        <v>280</v>
      </c>
      <c r="G38" s="463">
        <f t="shared" si="5"/>
        <v>317</v>
      </c>
      <c r="H38" s="66"/>
      <c r="I38" s="192"/>
      <c r="J38" s="60"/>
      <c r="K38" s="258"/>
      <c r="L38" s="441"/>
      <c r="M38" s="81"/>
      <c r="N38" s="101"/>
      <c r="O38" s="486"/>
      <c r="P38" s="193">
        <v>317</v>
      </c>
      <c r="Q38" s="602"/>
      <c r="R38" s="81"/>
      <c r="S38" s="194"/>
    </row>
    <row r="39" spans="1:19" ht="12.75">
      <c r="A39" s="42" t="s">
        <v>642</v>
      </c>
      <c r="B39" s="27" t="s">
        <v>643</v>
      </c>
      <c r="D39" s="38"/>
      <c r="E39" s="38"/>
      <c r="F39" s="39" t="s">
        <v>644</v>
      </c>
      <c r="G39" s="463">
        <f t="shared" si="5"/>
        <v>190</v>
      </c>
      <c r="H39" s="66"/>
      <c r="I39" s="192"/>
      <c r="J39" s="60"/>
      <c r="K39" s="258"/>
      <c r="L39" s="441"/>
      <c r="M39" s="81"/>
      <c r="N39" s="101"/>
      <c r="O39" s="486"/>
      <c r="P39" s="193">
        <v>190</v>
      </c>
      <c r="Q39" s="602"/>
      <c r="R39" s="81"/>
      <c r="S39" s="194"/>
    </row>
    <row r="40" spans="1:19" ht="12.75">
      <c r="A40" s="42" t="s">
        <v>281</v>
      </c>
      <c r="B40" s="27" t="s">
        <v>282</v>
      </c>
      <c r="D40" s="38"/>
      <c r="E40" s="38"/>
      <c r="F40" s="39" t="s">
        <v>284</v>
      </c>
      <c r="G40" s="463">
        <f t="shared" si="5"/>
        <v>200</v>
      </c>
      <c r="H40" s="66"/>
      <c r="I40" s="192"/>
      <c r="J40" s="60"/>
      <c r="K40" s="258"/>
      <c r="L40" s="441"/>
      <c r="M40" s="81"/>
      <c r="N40" s="101"/>
      <c r="O40" s="486"/>
      <c r="P40" s="193"/>
      <c r="Q40" s="602">
        <v>200</v>
      </c>
      <c r="R40" s="81"/>
      <c r="S40" s="194"/>
    </row>
    <row r="41" spans="1:19" ht="12.75">
      <c r="A41" s="42" t="s">
        <v>286</v>
      </c>
      <c r="B41" s="27" t="s">
        <v>287</v>
      </c>
      <c r="D41" s="38"/>
      <c r="E41" s="38"/>
      <c r="F41" s="39" t="s">
        <v>288</v>
      </c>
      <c r="G41" s="463">
        <f t="shared" si="5"/>
        <v>200</v>
      </c>
      <c r="H41" s="66"/>
      <c r="I41" s="192">
        <v>200</v>
      </c>
      <c r="J41" s="60"/>
      <c r="K41" s="258"/>
      <c r="L41" s="441"/>
      <c r="M41" s="81"/>
      <c r="N41" s="101"/>
      <c r="O41" s="486"/>
      <c r="P41" s="193"/>
      <c r="Q41" s="602"/>
      <c r="R41" s="81"/>
      <c r="S41" s="194"/>
    </row>
    <row r="42" spans="1:19" ht="12.75">
      <c r="A42" s="584" t="s">
        <v>631</v>
      </c>
      <c r="B42" s="27" t="s">
        <v>287</v>
      </c>
      <c r="D42" s="38"/>
      <c r="E42" s="38"/>
      <c r="F42" s="39" t="s">
        <v>289</v>
      </c>
      <c r="G42" s="463">
        <f t="shared" si="5"/>
        <v>310</v>
      </c>
      <c r="H42" s="66"/>
      <c r="I42" s="192">
        <f>350-40</f>
        <v>310</v>
      </c>
      <c r="J42" s="60"/>
      <c r="K42" s="258"/>
      <c r="L42" s="441"/>
      <c r="M42" s="81"/>
      <c r="N42" s="101"/>
      <c r="O42" s="486"/>
      <c r="P42" s="193"/>
      <c r="Q42" s="602"/>
      <c r="R42" s="81"/>
      <c r="S42" s="194"/>
    </row>
    <row r="43" spans="1:19" ht="12.75">
      <c r="A43" s="42" t="s">
        <v>286</v>
      </c>
      <c r="B43" s="27" t="s">
        <v>287</v>
      </c>
      <c r="D43" s="38"/>
      <c r="E43" s="38"/>
      <c r="F43" s="39" t="s">
        <v>290</v>
      </c>
      <c r="G43" s="463">
        <f t="shared" si="5"/>
        <v>380</v>
      </c>
      <c r="H43" s="66"/>
      <c r="I43" s="192">
        <v>380</v>
      </c>
      <c r="J43" s="60"/>
      <c r="K43" s="258"/>
      <c r="L43" s="441"/>
      <c r="M43" s="81"/>
      <c r="N43" s="101"/>
      <c r="O43" s="486"/>
      <c r="P43" s="193"/>
      <c r="Q43" s="602"/>
      <c r="R43" s="81"/>
      <c r="S43" s="194"/>
    </row>
    <row r="44" spans="1:19" ht="12.75">
      <c r="A44" s="42" t="s">
        <v>286</v>
      </c>
      <c r="B44" s="27" t="s">
        <v>287</v>
      </c>
      <c r="D44" s="38"/>
      <c r="E44" s="38"/>
      <c r="F44" s="39" t="s">
        <v>291</v>
      </c>
      <c r="G44" s="463">
        <f t="shared" si="5"/>
        <v>570</v>
      </c>
      <c r="H44" s="66"/>
      <c r="I44" s="192">
        <v>570</v>
      </c>
      <c r="J44" s="60"/>
      <c r="K44" s="258"/>
      <c r="L44" s="441"/>
      <c r="M44" s="81"/>
      <c r="N44" s="101"/>
      <c r="O44" s="486"/>
      <c r="P44" s="193"/>
      <c r="Q44" s="602"/>
      <c r="R44" s="81"/>
      <c r="S44" s="194"/>
    </row>
    <row r="45" spans="1:19" ht="12.75">
      <c r="A45" s="42" t="s">
        <v>286</v>
      </c>
      <c r="B45" s="27" t="s">
        <v>287</v>
      </c>
      <c r="D45" s="38"/>
      <c r="E45" s="38"/>
      <c r="F45" s="39" t="s">
        <v>292</v>
      </c>
      <c r="G45" s="463">
        <f t="shared" si="5"/>
        <v>550</v>
      </c>
      <c r="H45" s="66"/>
      <c r="I45" s="192">
        <v>550</v>
      </c>
      <c r="J45" s="60"/>
      <c r="K45" s="258"/>
      <c r="L45" s="441"/>
      <c r="M45" s="81"/>
      <c r="N45" s="101"/>
      <c r="O45" s="486"/>
      <c r="P45" s="193"/>
      <c r="Q45" s="602"/>
      <c r="R45" s="81"/>
      <c r="S45" s="194"/>
    </row>
    <row r="46" spans="1:19" ht="12.75">
      <c r="A46" s="584" t="s">
        <v>631</v>
      </c>
      <c r="B46" s="27" t="s">
        <v>287</v>
      </c>
      <c r="D46" s="38"/>
      <c r="E46" s="38"/>
      <c r="F46" s="39" t="s">
        <v>293</v>
      </c>
      <c r="G46" s="463">
        <f t="shared" si="5"/>
        <v>740</v>
      </c>
      <c r="H46" s="66"/>
      <c r="I46" s="108">
        <f>700+40</f>
        <v>740</v>
      </c>
      <c r="J46" s="60"/>
      <c r="K46" s="258"/>
      <c r="L46" s="441"/>
      <c r="M46" s="81"/>
      <c r="N46" s="101"/>
      <c r="O46" s="486"/>
      <c r="P46" s="193"/>
      <c r="Q46" s="602"/>
      <c r="R46" s="81"/>
      <c r="S46" s="194"/>
    </row>
    <row r="47" spans="1:19" ht="12.75">
      <c r="A47" s="42" t="s">
        <v>286</v>
      </c>
      <c r="B47" s="27" t="s">
        <v>287</v>
      </c>
      <c r="D47" s="38"/>
      <c r="E47" s="38"/>
      <c r="F47" s="39" t="s">
        <v>294</v>
      </c>
      <c r="G47" s="463">
        <f t="shared" si="5"/>
        <v>2000</v>
      </c>
      <c r="H47" s="66"/>
      <c r="I47" s="108">
        <v>2000</v>
      </c>
      <c r="J47" s="60"/>
      <c r="K47" s="258"/>
      <c r="L47" s="441"/>
      <c r="M47" s="81"/>
      <c r="N47" s="101"/>
      <c r="O47" s="486"/>
      <c r="P47" s="193"/>
      <c r="Q47" s="602"/>
      <c r="R47" s="81"/>
      <c r="S47" s="194"/>
    </row>
    <row r="48" spans="1:19" ht="12.75">
      <c r="A48" s="42" t="s">
        <v>286</v>
      </c>
      <c r="B48" s="27" t="s">
        <v>287</v>
      </c>
      <c r="D48" s="38"/>
      <c r="E48" s="38"/>
      <c r="F48" s="39" t="s">
        <v>295</v>
      </c>
      <c r="G48" s="463">
        <f t="shared" si="5"/>
        <v>680</v>
      </c>
      <c r="H48" s="66"/>
      <c r="I48" s="108">
        <v>680</v>
      </c>
      <c r="J48" s="60"/>
      <c r="K48" s="258"/>
      <c r="L48" s="441"/>
      <c r="M48" s="81"/>
      <c r="N48" s="101"/>
      <c r="O48" s="486"/>
      <c r="P48" s="193"/>
      <c r="Q48" s="602"/>
      <c r="R48" s="81"/>
      <c r="S48" s="194"/>
    </row>
    <row r="49" spans="1:19" ht="12.75">
      <c r="A49" s="42" t="s">
        <v>286</v>
      </c>
      <c r="B49" s="27" t="s">
        <v>287</v>
      </c>
      <c r="D49" s="38"/>
      <c r="E49" s="38"/>
      <c r="F49" s="39" t="s">
        <v>296</v>
      </c>
      <c r="G49" s="463">
        <f t="shared" si="5"/>
        <v>100</v>
      </c>
      <c r="H49" s="66"/>
      <c r="I49" s="108">
        <v>100</v>
      </c>
      <c r="J49" s="60"/>
      <c r="K49" s="258"/>
      <c r="L49" s="441"/>
      <c r="M49" s="81"/>
      <c r="N49" s="101"/>
      <c r="O49" s="486"/>
      <c r="P49" s="193"/>
      <c r="Q49" s="602"/>
      <c r="R49" s="81"/>
      <c r="S49" s="194"/>
    </row>
    <row r="50" spans="1:19" ht="12.75">
      <c r="A50" s="42" t="s">
        <v>286</v>
      </c>
      <c r="B50" s="27" t="s">
        <v>287</v>
      </c>
      <c r="D50" s="38"/>
      <c r="E50" s="38"/>
      <c r="F50" s="388" t="s">
        <v>297</v>
      </c>
      <c r="G50" s="463">
        <f t="shared" si="5"/>
        <v>456</v>
      </c>
      <c r="H50" s="66"/>
      <c r="I50" s="108">
        <v>456</v>
      </c>
      <c r="J50" s="60"/>
      <c r="K50" s="258"/>
      <c r="L50" s="441"/>
      <c r="M50" s="81"/>
      <c r="N50" s="101"/>
      <c r="O50" s="486"/>
      <c r="P50" s="193"/>
      <c r="Q50" s="602"/>
      <c r="R50" s="81"/>
      <c r="S50" s="194"/>
    </row>
    <row r="51" spans="1:19" ht="12.75">
      <c r="A51" s="42" t="s">
        <v>286</v>
      </c>
      <c r="B51" s="27" t="s">
        <v>287</v>
      </c>
      <c r="D51" s="38"/>
      <c r="E51" s="38"/>
      <c r="F51" s="39" t="s">
        <v>298</v>
      </c>
      <c r="G51" s="463">
        <f t="shared" si="5"/>
        <v>350</v>
      </c>
      <c r="H51" s="66"/>
      <c r="I51" s="108">
        <v>350</v>
      </c>
      <c r="J51" s="60"/>
      <c r="K51" s="258"/>
      <c r="L51" s="441"/>
      <c r="M51" s="81"/>
      <c r="N51" s="101"/>
      <c r="O51" s="486"/>
      <c r="P51" s="193"/>
      <c r="Q51" s="602"/>
      <c r="R51" s="81"/>
      <c r="S51" s="194"/>
    </row>
    <row r="52" spans="1:19" ht="12.75">
      <c r="A52" s="42" t="s">
        <v>286</v>
      </c>
      <c r="B52" s="27" t="s">
        <v>287</v>
      </c>
      <c r="D52" s="38"/>
      <c r="E52" s="38"/>
      <c r="F52" s="390" t="s">
        <v>299</v>
      </c>
      <c r="G52" s="463">
        <f t="shared" si="5"/>
        <v>526</v>
      </c>
      <c r="H52" s="66"/>
      <c r="I52" s="108">
        <v>526</v>
      </c>
      <c r="J52" s="60"/>
      <c r="K52" s="258"/>
      <c r="L52" s="441"/>
      <c r="M52" s="81"/>
      <c r="N52" s="101"/>
      <c r="O52" s="486"/>
      <c r="P52" s="193"/>
      <c r="Q52" s="602"/>
      <c r="R52" s="81"/>
      <c r="S52" s="194"/>
    </row>
    <row r="53" spans="1:19" ht="12.75">
      <c r="A53" s="42" t="s">
        <v>124</v>
      </c>
      <c r="B53" s="27" t="s">
        <v>300</v>
      </c>
      <c r="D53" s="38"/>
      <c r="E53" s="38"/>
      <c r="F53" s="39" t="s">
        <v>301</v>
      </c>
      <c r="G53" s="463">
        <f t="shared" si="5"/>
        <v>25000</v>
      </c>
      <c r="H53" s="66"/>
      <c r="I53" s="108">
        <v>25000</v>
      </c>
      <c r="J53" s="60"/>
      <c r="K53" s="258"/>
      <c r="L53" s="441"/>
      <c r="M53" s="81"/>
      <c r="N53" s="101"/>
      <c r="O53" s="486"/>
      <c r="P53" s="193"/>
      <c r="Q53" s="602"/>
      <c r="R53" s="81"/>
      <c r="S53" s="194"/>
    </row>
    <row r="54" spans="1:19" ht="12.75">
      <c r="A54" s="42" t="s">
        <v>624</v>
      </c>
      <c r="B54" s="27" t="s">
        <v>625</v>
      </c>
      <c r="D54" s="38"/>
      <c r="E54" s="38"/>
      <c r="F54" s="389" t="s">
        <v>626</v>
      </c>
      <c r="G54" s="463">
        <f t="shared" si="5"/>
        <v>50</v>
      </c>
      <c r="H54" s="66"/>
      <c r="I54" s="108">
        <v>50</v>
      </c>
      <c r="J54" s="60"/>
      <c r="K54" s="258"/>
      <c r="L54" s="441"/>
      <c r="M54" s="81"/>
      <c r="N54" s="101"/>
      <c r="O54" s="486"/>
      <c r="P54" s="193"/>
      <c r="Q54" s="602"/>
      <c r="R54" s="81"/>
      <c r="S54" s="194"/>
    </row>
    <row r="55" spans="1:19" ht="12.75">
      <c r="A55" s="42" t="s">
        <v>624</v>
      </c>
      <c r="B55" s="27" t="s">
        <v>625</v>
      </c>
      <c r="D55" s="38"/>
      <c r="E55" s="38"/>
      <c r="F55" s="389" t="s">
        <v>627</v>
      </c>
      <c r="G55" s="463">
        <f t="shared" si="5"/>
        <v>50</v>
      </c>
      <c r="H55" s="66"/>
      <c r="I55" s="108">
        <v>50</v>
      </c>
      <c r="J55" s="60"/>
      <c r="K55" s="258"/>
      <c r="L55" s="441"/>
      <c r="M55" s="81"/>
      <c r="N55" s="101"/>
      <c r="O55" s="486"/>
      <c r="P55" s="193"/>
      <c r="Q55" s="602"/>
      <c r="R55" s="81"/>
      <c r="S55" s="194"/>
    </row>
    <row r="56" spans="1:19" ht="12.75">
      <c r="A56" s="42" t="s">
        <v>689</v>
      </c>
      <c r="B56" s="27" t="s">
        <v>690</v>
      </c>
      <c r="D56" s="38"/>
      <c r="E56" s="38"/>
      <c r="F56" s="389" t="s">
        <v>691</v>
      </c>
      <c r="G56" s="463">
        <f t="shared" si="5"/>
        <v>60</v>
      </c>
      <c r="H56" s="66"/>
      <c r="I56" s="108">
        <v>60</v>
      </c>
      <c r="J56" s="60"/>
      <c r="K56" s="258"/>
      <c r="L56" s="441"/>
      <c r="M56" s="81"/>
      <c r="N56" s="101"/>
      <c r="O56" s="486"/>
      <c r="P56" s="193"/>
      <c r="Q56" s="602"/>
      <c r="R56" s="81"/>
      <c r="S56" s="194"/>
    </row>
    <row r="57" spans="1:19" ht="12.75">
      <c r="A57" s="42" t="s">
        <v>689</v>
      </c>
      <c r="B57" s="27" t="s">
        <v>690</v>
      </c>
      <c r="D57" s="38"/>
      <c r="E57" s="38"/>
      <c r="F57" s="389" t="s">
        <v>692</v>
      </c>
      <c r="G57" s="463">
        <f t="shared" si="5"/>
        <v>50</v>
      </c>
      <c r="H57" s="66">
        <f>SUM(G38:G57)</f>
        <v>32779</v>
      </c>
      <c r="I57" s="108">
        <v>50</v>
      </c>
      <c r="J57" s="60"/>
      <c r="K57" s="258"/>
      <c r="L57" s="441"/>
      <c r="M57" s="81"/>
      <c r="N57" s="101"/>
      <c r="O57" s="486"/>
      <c r="P57" s="193"/>
      <c r="Q57" s="602"/>
      <c r="R57" s="81"/>
      <c r="S57" s="194"/>
    </row>
    <row r="58" spans="1:19" ht="12.75">
      <c r="A58" s="90" t="s">
        <v>175</v>
      </c>
      <c r="B58" s="27" t="s">
        <v>176</v>
      </c>
      <c r="D58" s="23" t="s">
        <v>532</v>
      </c>
      <c r="E58" s="23"/>
      <c r="F58" s="24" t="s">
        <v>199</v>
      </c>
      <c r="G58" s="463">
        <f t="shared" si="5"/>
        <v>1400</v>
      </c>
      <c r="H58" s="69"/>
      <c r="I58" s="196"/>
      <c r="J58" s="60"/>
      <c r="K58" s="259"/>
      <c r="L58" s="441">
        <v>1400</v>
      </c>
      <c r="M58" s="197"/>
      <c r="N58" s="101"/>
      <c r="O58" s="487"/>
      <c r="P58" s="198"/>
      <c r="Q58" s="604"/>
      <c r="R58" s="197"/>
      <c r="S58" s="194"/>
    </row>
    <row r="59" spans="1:19" ht="12.75" customHeight="1">
      <c r="A59" s="90" t="s">
        <v>175</v>
      </c>
      <c r="B59" s="27" t="s">
        <v>176</v>
      </c>
      <c r="D59" s="23"/>
      <c r="E59" s="23"/>
      <c r="F59" s="24" t="s">
        <v>200</v>
      </c>
      <c r="G59" s="463">
        <f t="shared" si="5"/>
        <v>500</v>
      </c>
      <c r="H59" s="69"/>
      <c r="I59" s="196"/>
      <c r="J59" s="60"/>
      <c r="K59" s="259"/>
      <c r="L59" s="441">
        <v>500</v>
      </c>
      <c r="M59" s="197"/>
      <c r="N59" s="101"/>
      <c r="O59" s="487"/>
      <c r="P59" s="198"/>
      <c r="Q59" s="604"/>
      <c r="R59" s="197"/>
      <c r="S59" s="194"/>
    </row>
    <row r="60" spans="1:19" ht="12.75">
      <c r="A60" s="90" t="s">
        <v>175</v>
      </c>
      <c r="B60" s="27" t="s">
        <v>176</v>
      </c>
      <c r="D60" s="23"/>
      <c r="E60" s="23"/>
      <c r="F60" s="24" t="s">
        <v>201</v>
      </c>
      <c r="G60" s="463">
        <f t="shared" si="5"/>
        <v>500</v>
      </c>
      <c r="H60" s="69"/>
      <c r="I60" s="196"/>
      <c r="J60" s="60"/>
      <c r="K60" s="259"/>
      <c r="L60" s="441">
        <v>500</v>
      </c>
      <c r="M60" s="197"/>
      <c r="N60" s="101"/>
      <c r="O60" s="487"/>
      <c r="P60" s="198"/>
      <c r="Q60" s="604"/>
      <c r="R60" s="197"/>
      <c r="S60" s="194"/>
    </row>
    <row r="61" spans="1:19" ht="38.25">
      <c r="A61" s="90" t="s">
        <v>155</v>
      </c>
      <c r="B61" s="27" t="s">
        <v>378</v>
      </c>
      <c r="D61" s="23"/>
      <c r="E61" s="23"/>
      <c r="F61" s="24" t="s">
        <v>720</v>
      </c>
      <c r="G61" s="463">
        <f t="shared" si="5"/>
        <v>300</v>
      </c>
      <c r="H61" s="240"/>
      <c r="I61" s="196"/>
      <c r="J61" s="60"/>
      <c r="K61" s="259"/>
      <c r="L61" s="441">
        <v>300</v>
      </c>
      <c r="M61" s="197"/>
      <c r="N61" s="101"/>
      <c r="O61" s="487"/>
      <c r="P61" s="198"/>
      <c r="Q61" s="604"/>
      <c r="R61" s="197"/>
      <c r="S61" s="194"/>
    </row>
    <row r="62" spans="1:19" ht="12.75">
      <c r="A62" s="90" t="s">
        <v>718</v>
      </c>
      <c r="B62" s="27" t="s">
        <v>719</v>
      </c>
      <c r="D62" s="23"/>
      <c r="E62" s="23"/>
      <c r="F62" s="24" t="s">
        <v>721</v>
      </c>
      <c r="G62" s="463">
        <f t="shared" si="5"/>
        <v>40</v>
      </c>
      <c r="H62" s="240">
        <f>SUM(G58:G62)</f>
        <v>2740</v>
      </c>
      <c r="I62" s="196"/>
      <c r="J62" s="60"/>
      <c r="K62" s="259"/>
      <c r="L62" s="441"/>
      <c r="M62" s="197"/>
      <c r="N62" s="101"/>
      <c r="O62" s="487"/>
      <c r="P62" s="198">
        <v>40</v>
      </c>
      <c r="Q62" s="604"/>
      <c r="R62" s="197"/>
      <c r="S62" s="194"/>
    </row>
    <row r="63" spans="1:19" ht="12.75">
      <c r="A63" s="90"/>
      <c r="B63" s="27"/>
      <c r="D63" s="38" t="s">
        <v>494</v>
      </c>
      <c r="E63" s="38"/>
      <c r="F63" s="39"/>
      <c r="G63" s="463">
        <f t="shared" si="5"/>
        <v>0</v>
      </c>
      <c r="H63" s="68"/>
      <c r="I63" s="196"/>
      <c r="J63" s="60"/>
      <c r="K63" s="259"/>
      <c r="L63" s="441"/>
      <c r="M63" s="197"/>
      <c r="N63" s="101"/>
      <c r="O63" s="487"/>
      <c r="P63" s="198"/>
      <c r="Q63" s="604"/>
      <c r="R63" s="197"/>
      <c r="S63" s="194"/>
    </row>
    <row r="64" spans="1:19" ht="12.75">
      <c r="A64" s="90"/>
      <c r="B64" s="27"/>
      <c r="D64" s="38"/>
      <c r="E64" s="38"/>
      <c r="F64" s="39"/>
      <c r="G64" s="463">
        <f t="shared" si="5"/>
        <v>0</v>
      </c>
      <c r="H64" s="68">
        <f>SUM(G63:G64)</f>
        <v>0</v>
      </c>
      <c r="I64" s="196"/>
      <c r="J64" s="60"/>
      <c r="K64" s="259"/>
      <c r="L64" s="441"/>
      <c r="M64" s="197"/>
      <c r="N64" s="101"/>
      <c r="O64" s="487"/>
      <c r="P64" s="198"/>
      <c r="Q64" s="604"/>
      <c r="R64" s="197"/>
      <c r="S64" s="194"/>
    </row>
    <row r="65" spans="1:19" ht="12.75">
      <c r="A65" s="90" t="s">
        <v>175</v>
      </c>
      <c r="B65" s="27" t="s">
        <v>176</v>
      </c>
      <c r="D65" s="23" t="s">
        <v>65</v>
      </c>
      <c r="E65" s="23"/>
      <c r="F65" s="24" t="s">
        <v>181</v>
      </c>
      <c r="G65" s="463">
        <f t="shared" si="5"/>
        <v>450</v>
      </c>
      <c r="H65" s="69"/>
      <c r="I65" s="196"/>
      <c r="J65" s="60"/>
      <c r="K65" s="259"/>
      <c r="L65" s="441">
        <v>450</v>
      </c>
      <c r="M65" s="197"/>
      <c r="N65" s="101"/>
      <c r="O65" s="487"/>
      <c r="P65" s="198"/>
      <c r="Q65" s="602"/>
      <c r="R65" s="81"/>
      <c r="S65" s="194"/>
    </row>
    <row r="66" spans="1:19" ht="12.75">
      <c r="A66" s="90" t="s">
        <v>175</v>
      </c>
      <c r="B66" s="27" t="s">
        <v>176</v>
      </c>
      <c r="D66" s="23"/>
      <c r="E66" s="23"/>
      <c r="F66" s="24" t="s">
        <v>182</v>
      </c>
      <c r="G66" s="463">
        <f t="shared" si="5"/>
        <v>50</v>
      </c>
      <c r="H66" s="69"/>
      <c r="I66" s="196"/>
      <c r="J66" s="60"/>
      <c r="K66" s="259"/>
      <c r="L66" s="441">
        <v>50</v>
      </c>
      <c r="M66" s="197"/>
      <c r="N66" s="101"/>
      <c r="O66" s="487"/>
      <c r="P66" s="198"/>
      <c r="Q66" s="602"/>
      <c r="R66" s="81"/>
      <c r="S66" s="194"/>
    </row>
    <row r="67" spans="1:19" ht="38.25">
      <c r="A67" s="90" t="s">
        <v>155</v>
      </c>
      <c r="B67" s="27" t="s">
        <v>378</v>
      </c>
      <c r="D67" s="23"/>
      <c r="E67" s="23"/>
      <c r="F67" s="24" t="s">
        <v>380</v>
      </c>
      <c r="G67" s="463">
        <f t="shared" si="5"/>
        <v>1200</v>
      </c>
      <c r="H67" s="69"/>
      <c r="I67" s="196"/>
      <c r="J67" s="60"/>
      <c r="K67" s="259"/>
      <c r="L67" s="441">
        <v>1200</v>
      </c>
      <c r="M67" s="197"/>
      <c r="N67" s="101"/>
      <c r="O67" s="487"/>
      <c r="P67" s="198"/>
      <c r="Q67" s="602"/>
      <c r="R67" s="81"/>
      <c r="S67" s="194"/>
    </row>
    <row r="68" spans="1:19" ht="38.25">
      <c r="A68" s="579" t="s">
        <v>155</v>
      </c>
      <c r="B68" s="27" t="s">
        <v>378</v>
      </c>
      <c r="D68" s="23"/>
      <c r="E68" s="23"/>
      <c r="F68" s="24" t="s">
        <v>381</v>
      </c>
      <c r="G68" s="463">
        <f t="shared" si="5"/>
        <v>680</v>
      </c>
      <c r="H68" s="240">
        <f>SUM(G65:G68)</f>
        <v>2380</v>
      </c>
      <c r="I68" s="196"/>
      <c r="J68" s="60"/>
      <c r="K68" s="259"/>
      <c r="L68" s="441">
        <v>680</v>
      </c>
      <c r="M68" s="197"/>
      <c r="N68" s="101"/>
      <c r="O68" s="487"/>
      <c r="P68" s="198"/>
      <c r="Q68" s="602"/>
      <c r="R68" s="81"/>
      <c r="S68" s="194"/>
    </row>
    <row r="69" spans="1:19" ht="12.75">
      <c r="A69" s="90" t="s">
        <v>175</v>
      </c>
      <c r="B69" s="27" t="s">
        <v>176</v>
      </c>
      <c r="D69" s="330" t="s">
        <v>209</v>
      </c>
      <c r="E69" s="330"/>
      <c r="F69" s="555" t="s">
        <v>210</v>
      </c>
      <c r="G69" s="463">
        <f t="shared" si="5"/>
        <v>44</v>
      </c>
      <c r="H69" s="556">
        <f>SUM(G69)</f>
        <v>44</v>
      </c>
      <c r="I69" s="196"/>
      <c r="J69" s="60"/>
      <c r="K69" s="259"/>
      <c r="L69" s="441">
        <v>44</v>
      </c>
      <c r="M69" s="197"/>
      <c r="N69" s="101"/>
      <c r="O69" s="487"/>
      <c r="P69" s="198"/>
      <c r="Q69" s="602"/>
      <c r="R69" s="81"/>
      <c r="S69" s="194"/>
    </row>
    <row r="70" spans="1:19" ht="12.75">
      <c r="A70" s="90" t="s">
        <v>175</v>
      </c>
      <c r="B70" s="27" t="s">
        <v>176</v>
      </c>
      <c r="D70" s="11" t="s">
        <v>525</v>
      </c>
      <c r="E70" s="11"/>
      <c r="F70" s="26" t="s">
        <v>195</v>
      </c>
      <c r="G70" s="463">
        <f t="shared" si="5"/>
        <v>180</v>
      </c>
      <c r="H70" s="143"/>
      <c r="I70" s="196"/>
      <c r="J70" s="60"/>
      <c r="K70" s="259"/>
      <c r="L70" s="441">
        <v>180</v>
      </c>
      <c r="M70" s="197"/>
      <c r="N70" s="101"/>
      <c r="O70" s="487"/>
      <c r="P70" s="198"/>
      <c r="Q70" s="602"/>
      <c r="R70" s="81"/>
      <c r="S70" s="194"/>
    </row>
    <row r="71" spans="1:19" ht="12.75">
      <c r="A71" s="90" t="s">
        <v>175</v>
      </c>
      <c r="B71" s="27" t="s">
        <v>176</v>
      </c>
      <c r="D71" s="11"/>
      <c r="E71" s="11"/>
      <c r="F71" s="26" t="s">
        <v>196</v>
      </c>
      <c r="G71" s="463">
        <f t="shared" si="5"/>
        <v>80</v>
      </c>
      <c r="H71" s="143">
        <f>SUM(G70:G71)</f>
        <v>260</v>
      </c>
      <c r="I71" s="196"/>
      <c r="J71" s="60"/>
      <c r="K71" s="259"/>
      <c r="L71" s="441">
        <v>80</v>
      </c>
      <c r="M71" s="197"/>
      <c r="N71" s="101"/>
      <c r="O71" s="487"/>
      <c r="P71" s="198"/>
      <c r="Q71" s="602"/>
      <c r="R71" s="81"/>
      <c r="S71" s="194"/>
    </row>
    <row r="72" spans="1:19" ht="12.75">
      <c r="A72" s="90" t="s">
        <v>175</v>
      </c>
      <c r="B72" s="27" t="s">
        <v>176</v>
      </c>
      <c r="D72" s="38" t="s">
        <v>486</v>
      </c>
      <c r="E72" s="38"/>
      <c r="F72" s="39" t="s">
        <v>204</v>
      </c>
      <c r="G72" s="463">
        <f t="shared" si="5"/>
        <v>1500</v>
      </c>
      <c r="H72" s="66"/>
      <c r="I72" s="192"/>
      <c r="J72" s="60"/>
      <c r="K72" s="258"/>
      <c r="L72" s="441">
        <v>1500</v>
      </c>
      <c r="M72" s="81"/>
      <c r="N72" s="101"/>
      <c r="O72" s="486"/>
      <c r="P72" s="193"/>
      <c r="Q72" s="602"/>
      <c r="R72" s="81"/>
      <c r="S72" s="194"/>
    </row>
    <row r="73" spans="1:19" ht="12.75">
      <c r="A73" s="90"/>
      <c r="B73" s="27"/>
      <c r="D73" s="38"/>
      <c r="E73" s="38"/>
      <c r="F73" s="39"/>
      <c r="G73" s="463">
        <f t="shared" si="5"/>
        <v>0</v>
      </c>
      <c r="H73" s="66">
        <f>SUM(G72:G73)</f>
        <v>1500</v>
      </c>
      <c r="I73" s="192"/>
      <c r="J73" s="60"/>
      <c r="K73" s="258"/>
      <c r="L73" s="441"/>
      <c r="M73" s="81"/>
      <c r="N73" s="101"/>
      <c r="O73" s="486"/>
      <c r="P73" s="193"/>
      <c r="Q73" s="602"/>
      <c r="R73" s="81"/>
      <c r="S73" s="194"/>
    </row>
    <row r="74" spans="1:19" ht="13.5" customHeight="1">
      <c r="A74" s="90" t="s">
        <v>175</v>
      </c>
      <c r="B74" s="27" t="s">
        <v>176</v>
      </c>
      <c r="D74" s="23" t="s">
        <v>87</v>
      </c>
      <c r="E74" s="23"/>
      <c r="F74" s="24" t="s">
        <v>205</v>
      </c>
      <c r="G74" s="463">
        <f t="shared" si="5"/>
        <v>500</v>
      </c>
      <c r="H74" s="67"/>
      <c r="I74" s="192"/>
      <c r="J74" s="60"/>
      <c r="K74" s="258"/>
      <c r="L74" s="441">
        <v>500</v>
      </c>
      <c r="M74" s="81"/>
      <c r="N74" s="101"/>
      <c r="O74" s="486"/>
      <c r="P74" s="193"/>
      <c r="Q74" s="602"/>
      <c r="R74" s="81"/>
      <c r="S74" s="194"/>
    </row>
    <row r="75" spans="1:19" ht="13.5" customHeight="1">
      <c r="A75" s="90" t="s">
        <v>175</v>
      </c>
      <c r="B75" s="27" t="s">
        <v>176</v>
      </c>
      <c r="D75" s="23"/>
      <c r="E75" s="23"/>
      <c r="F75" s="24" t="s">
        <v>206</v>
      </c>
      <c r="G75" s="463">
        <f t="shared" si="5"/>
        <v>100</v>
      </c>
      <c r="H75" s="67">
        <f>SUM(G74:G75)</f>
        <v>600</v>
      </c>
      <c r="I75" s="192"/>
      <c r="J75" s="60"/>
      <c r="K75" s="258"/>
      <c r="L75" s="441">
        <v>100</v>
      </c>
      <c r="M75" s="81"/>
      <c r="N75" s="101"/>
      <c r="O75" s="486"/>
      <c r="P75" s="193"/>
      <c r="Q75" s="602"/>
      <c r="R75" s="81"/>
      <c r="S75" s="194"/>
    </row>
    <row r="76" spans="1:19" ht="15" customHeight="1">
      <c r="A76" s="90" t="s">
        <v>472</v>
      </c>
      <c r="B76" s="27" t="s">
        <v>473</v>
      </c>
      <c r="D76" s="38" t="s">
        <v>60</v>
      </c>
      <c r="E76" s="38"/>
      <c r="F76" s="39" t="s">
        <v>474</v>
      </c>
      <c r="G76" s="463">
        <f t="shared" si="5"/>
        <v>900</v>
      </c>
      <c r="H76" s="66"/>
      <c r="I76" s="192"/>
      <c r="J76" s="60"/>
      <c r="K76" s="258"/>
      <c r="L76" s="441"/>
      <c r="M76" s="81"/>
      <c r="N76" s="101"/>
      <c r="O76" s="486"/>
      <c r="P76" s="193">
        <v>900</v>
      </c>
      <c r="Q76" s="602"/>
      <c r="R76" s="81"/>
      <c r="S76" s="194"/>
    </row>
    <row r="77" spans="1:19" ht="14.25" customHeight="1">
      <c r="A77" s="90" t="s">
        <v>639</v>
      </c>
      <c r="B77" s="27" t="s">
        <v>640</v>
      </c>
      <c r="D77" s="38"/>
      <c r="E77" s="38"/>
      <c r="F77" s="39" t="s">
        <v>641</v>
      </c>
      <c r="G77" s="463">
        <f t="shared" si="5"/>
        <v>30</v>
      </c>
      <c r="H77" s="66"/>
      <c r="I77" s="192"/>
      <c r="J77" s="60"/>
      <c r="K77" s="258"/>
      <c r="L77" s="441"/>
      <c r="M77" s="81"/>
      <c r="N77" s="101"/>
      <c r="O77" s="486"/>
      <c r="P77" s="537">
        <v>30</v>
      </c>
      <c r="Q77" s="602"/>
      <c r="R77" s="81"/>
      <c r="S77" s="194"/>
    </row>
    <row r="78" spans="1:19" ht="14.25" customHeight="1">
      <c r="A78" s="90"/>
      <c r="B78" s="27"/>
      <c r="D78" s="38"/>
      <c r="E78" s="38"/>
      <c r="F78" s="39"/>
      <c r="G78" s="463">
        <f t="shared" si="5"/>
        <v>0</v>
      </c>
      <c r="H78" s="66">
        <f>SUM(G76:G78)</f>
        <v>930</v>
      </c>
      <c r="I78" s="108"/>
      <c r="J78" s="60"/>
      <c r="K78" s="258"/>
      <c r="L78" s="441"/>
      <c r="M78" s="81"/>
      <c r="N78" s="101"/>
      <c r="O78" s="486"/>
      <c r="P78" s="193"/>
      <c r="Q78" s="602"/>
      <c r="R78" s="81"/>
      <c r="S78" s="194"/>
    </row>
    <row r="79" spans="1:19" ht="14.25" customHeight="1">
      <c r="A79" s="90" t="s">
        <v>536</v>
      </c>
      <c r="B79" s="27" t="s">
        <v>537</v>
      </c>
      <c r="D79" s="242" t="s">
        <v>168</v>
      </c>
      <c r="E79" s="242"/>
      <c r="F79" s="326" t="s">
        <v>538</v>
      </c>
      <c r="G79" s="463">
        <f t="shared" si="5"/>
        <v>2200</v>
      </c>
      <c r="H79" s="195"/>
      <c r="I79" s="192"/>
      <c r="J79" s="60"/>
      <c r="K79" s="258"/>
      <c r="L79" s="441"/>
      <c r="M79" s="60">
        <v>2200</v>
      </c>
      <c r="N79" s="101"/>
      <c r="O79" s="486"/>
      <c r="P79" s="193"/>
      <c r="Q79" s="602"/>
      <c r="R79" s="81"/>
      <c r="S79" s="194"/>
    </row>
    <row r="80" spans="1:19" ht="14.25" customHeight="1">
      <c r="A80" s="90"/>
      <c r="B80" s="27"/>
      <c r="D80" s="242"/>
      <c r="E80" s="242"/>
      <c r="F80" s="326"/>
      <c r="G80" s="463">
        <f t="shared" si="5"/>
        <v>0</v>
      </c>
      <c r="H80" s="195">
        <f>SUM(G79:G80)</f>
        <v>2200</v>
      </c>
      <c r="I80" s="192"/>
      <c r="J80" s="60"/>
      <c r="K80" s="258"/>
      <c r="L80" s="441"/>
      <c r="M80" s="60"/>
      <c r="N80" s="101"/>
      <c r="O80" s="486"/>
      <c r="P80" s="193"/>
      <c r="Q80" s="602"/>
      <c r="R80" s="81"/>
      <c r="S80" s="194"/>
    </row>
    <row r="81" spans="1:19" ht="12.75">
      <c r="A81" s="90" t="s">
        <v>281</v>
      </c>
      <c r="B81" s="27" t="s">
        <v>282</v>
      </c>
      <c r="D81" s="23" t="s">
        <v>20</v>
      </c>
      <c r="E81" s="23"/>
      <c r="F81" s="24" t="s">
        <v>283</v>
      </c>
      <c r="G81" s="463">
        <f t="shared" si="5"/>
        <v>51</v>
      </c>
      <c r="H81" s="67"/>
      <c r="I81" s="192"/>
      <c r="J81" s="60"/>
      <c r="K81" s="258"/>
      <c r="L81" s="441"/>
      <c r="M81" s="81"/>
      <c r="N81" s="101"/>
      <c r="O81" s="486"/>
      <c r="P81" s="193"/>
      <c r="Q81" s="602">
        <v>51</v>
      </c>
      <c r="R81" s="81"/>
      <c r="S81" s="194"/>
    </row>
    <row r="82" spans="1:19" ht="12.75">
      <c r="A82" s="90" t="s">
        <v>175</v>
      </c>
      <c r="B82" s="27" t="s">
        <v>176</v>
      </c>
      <c r="D82" s="23"/>
      <c r="E82" s="23"/>
      <c r="F82" s="24" t="s">
        <v>568</v>
      </c>
      <c r="G82" s="463">
        <f t="shared" si="5"/>
        <v>800</v>
      </c>
      <c r="H82" s="193"/>
      <c r="I82" s="192"/>
      <c r="J82" s="60"/>
      <c r="K82" s="258"/>
      <c r="L82" s="441">
        <v>800</v>
      </c>
      <c r="M82" s="81"/>
      <c r="N82" s="101"/>
      <c r="O82" s="486"/>
      <c r="P82" s="193"/>
      <c r="Q82" s="602"/>
      <c r="R82" s="81"/>
      <c r="S82" s="194"/>
    </row>
    <row r="83" spans="1:19" ht="12.75">
      <c r="A83" s="90" t="s">
        <v>566</v>
      </c>
      <c r="B83" s="27" t="s">
        <v>567</v>
      </c>
      <c r="D83" s="23"/>
      <c r="E83" s="23"/>
      <c r="F83" s="24" t="s">
        <v>569</v>
      </c>
      <c r="G83" s="463">
        <f t="shared" si="5"/>
        <v>650</v>
      </c>
      <c r="H83" s="67"/>
      <c r="I83" s="192"/>
      <c r="J83" s="60"/>
      <c r="K83" s="258"/>
      <c r="L83" s="441">
        <v>650</v>
      </c>
      <c r="M83" s="81"/>
      <c r="N83" s="101"/>
      <c r="O83" s="486"/>
      <c r="P83" s="193"/>
      <c r="Q83" s="602"/>
      <c r="R83" s="81"/>
      <c r="S83" s="194"/>
    </row>
    <row r="84" spans="1:19" ht="12.75">
      <c r="A84" s="90"/>
      <c r="B84" s="27"/>
      <c r="D84" s="23"/>
      <c r="E84" s="23"/>
      <c r="F84" s="24"/>
      <c r="G84" s="463">
        <f t="shared" si="5"/>
        <v>0</v>
      </c>
      <c r="H84" s="67"/>
      <c r="I84" s="192"/>
      <c r="J84" s="60"/>
      <c r="K84" s="258"/>
      <c r="L84" s="441"/>
      <c r="M84" s="81"/>
      <c r="N84" s="101"/>
      <c r="O84" s="486"/>
      <c r="P84" s="193"/>
      <c r="Q84" s="602"/>
      <c r="R84" s="81"/>
      <c r="S84" s="194"/>
    </row>
    <row r="85" spans="1:19" ht="12.75">
      <c r="A85" s="90"/>
      <c r="B85" s="27"/>
      <c r="D85" s="23"/>
      <c r="E85" s="23"/>
      <c r="F85" s="24"/>
      <c r="G85" s="463">
        <f t="shared" si="5"/>
        <v>0</v>
      </c>
      <c r="H85" s="67"/>
      <c r="I85" s="192"/>
      <c r="J85" s="60"/>
      <c r="K85" s="258"/>
      <c r="L85" s="441"/>
      <c r="M85" s="81"/>
      <c r="N85" s="101"/>
      <c r="O85" s="486"/>
      <c r="P85" s="193"/>
      <c r="Q85" s="602"/>
      <c r="R85" s="81"/>
      <c r="S85" s="194"/>
    </row>
    <row r="86" spans="1:19" ht="12.75">
      <c r="A86" s="90"/>
      <c r="B86" s="27"/>
      <c r="D86" s="23"/>
      <c r="E86" s="23"/>
      <c r="F86" s="24"/>
      <c r="G86" s="463">
        <f t="shared" si="5"/>
        <v>0</v>
      </c>
      <c r="H86" s="67"/>
      <c r="I86" s="192"/>
      <c r="J86" s="60"/>
      <c r="K86" s="258"/>
      <c r="L86" s="441"/>
      <c r="M86" s="81"/>
      <c r="N86" s="101"/>
      <c r="O86" s="486"/>
      <c r="P86" s="193"/>
      <c r="Q86" s="602"/>
      <c r="R86" s="81"/>
      <c r="S86" s="194"/>
    </row>
    <row r="87" spans="1:19" ht="12.75">
      <c r="A87" s="90"/>
      <c r="B87" s="27"/>
      <c r="D87" s="23"/>
      <c r="E87" s="23"/>
      <c r="F87" s="24"/>
      <c r="G87" s="463">
        <f t="shared" si="5"/>
        <v>0</v>
      </c>
      <c r="H87" s="67">
        <f>SUM(G81:G87)</f>
        <v>1501</v>
      </c>
      <c r="I87" s="192"/>
      <c r="J87" s="60"/>
      <c r="K87" s="258"/>
      <c r="L87" s="441"/>
      <c r="M87" s="81"/>
      <c r="N87" s="101"/>
      <c r="O87" s="486"/>
      <c r="P87" s="193"/>
      <c r="Q87" s="602"/>
      <c r="R87" s="81"/>
      <c r="S87" s="194"/>
    </row>
    <row r="88" spans="1:19" ht="12.75">
      <c r="A88" s="90"/>
      <c r="B88" s="27"/>
      <c r="D88" s="11" t="s">
        <v>507</v>
      </c>
      <c r="E88" s="11"/>
      <c r="F88" s="26"/>
      <c r="G88" s="463">
        <f t="shared" si="5"/>
        <v>0</v>
      </c>
      <c r="H88" s="57"/>
      <c r="I88" s="192"/>
      <c r="J88" s="60"/>
      <c r="K88" s="258"/>
      <c r="L88" s="441"/>
      <c r="M88" s="81"/>
      <c r="N88" s="101"/>
      <c r="O88" s="486"/>
      <c r="P88" s="193"/>
      <c r="Q88" s="602"/>
      <c r="R88" s="81"/>
      <c r="S88" s="194"/>
    </row>
    <row r="89" spans="1:19" ht="12.75">
      <c r="A89" s="90"/>
      <c r="B89" s="27"/>
      <c r="C89" s="32"/>
      <c r="D89" s="70"/>
      <c r="E89" s="11"/>
      <c r="F89" s="26"/>
      <c r="G89" s="463">
        <f t="shared" si="5"/>
        <v>0</v>
      </c>
      <c r="H89" s="57">
        <f>SUM(G88:G89)</f>
        <v>0</v>
      </c>
      <c r="I89" s="192"/>
      <c r="J89" s="60"/>
      <c r="K89" s="258"/>
      <c r="L89" s="441"/>
      <c r="M89" s="81"/>
      <c r="N89" s="101"/>
      <c r="O89" s="486"/>
      <c r="P89" s="193"/>
      <c r="Q89" s="602"/>
      <c r="R89" s="81"/>
      <c r="S89" s="194"/>
    </row>
    <row r="90" spans="1:19" ht="12.75">
      <c r="A90" s="580" t="s">
        <v>593</v>
      </c>
      <c r="B90" s="27" t="s">
        <v>176</v>
      </c>
      <c r="C90" s="32"/>
      <c r="D90" s="327" t="s">
        <v>36</v>
      </c>
      <c r="E90" s="38"/>
      <c r="F90" s="39" t="s">
        <v>570</v>
      </c>
      <c r="G90" s="463">
        <f t="shared" si="5"/>
        <v>900</v>
      </c>
      <c r="H90" s="66"/>
      <c r="I90" s="192"/>
      <c r="J90" s="60"/>
      <c r="K90" s="258"/>
      <c r="L90" s="441">
        <f>500+400</f>
        <v>900</v>
      </c>
      <c r="M90" s="81"/>
      <c r="N90" s="101"/>
      <c r="O90" s="486"/>
      <c r="P90" s="193"/>
      <c r="Q90" s="602"/>
      <c r="R90" s="81"/>
      <c r="S90" s="194"/>
    </row>
    <row r="91" spans="1:19" ht="12.75" customHeight="1">
      <c r="A91" s="580" t="s">
        <v>593</v>
      </c>
      <c r="B91" s="27" t="s">
        <v>176</v>
      </c>
      <c r="C91" s="32"/>
      <c r="D91" s="328"/>
      <c r="E91" s="38"/>
      <c r="F91" s="39" t="s">
        <v>177</v>
      </c>
      <c r="G91" s="463">
        <f t="shared" si="5"/>
        <v>100</v>
      </c>
      <c r="H91" s="66"/>
      <c r="I91" s="192"/>
      <c r="J91" s="60"/>
      <c r="K91" s="258"/>
      <c r="L91" s="441">
        <f>500-400</f>
        <v>100</v>
      </c>
      <c r="M91" s="81"/>
      <c r="N91" s="101"/>
      <c r="O91" s="486"/>
      <c r="P91" s="193"/>
      <c r="Q91" s="602"/>
      <c r="R91" s="81"/>
      <c r="S91" s="194"/>
    </row>
    <row r="92" spans="1:19" ht="12.75">
      <c r="A92" s="90" t="s">
        <v>175</v>
      </c>
      <c r="B92" s="27" t="s">
        <v>176</v>
      </c>
      <c r="C92" s="32"/>
      <c r="D92" s="30"/>
      <c r="E92" s="38"/>
      <c r="F92" s="39" t="s">
        <v>178</v>
      </c>
      <c r="G92" s="463">
        <f t="shared" si="5"/>
        <v>500</v>
      </c>
      <c r="H92" s="66"/>
      <c r="I92" s="192"/>
      <c r="J92" s="60"/>
      <c r="K92" s="258"/>
      <c r="L92" s="441">
        <v>500</v>
      </c>
      <c r="M92" s="81"/>
      <c r="N92" s="101"/>
      <c r="O92" s="486"/>
      <c r="P92" s="102"/>
      <c r="Q92" s="602"/>
      <c r="R92" s="81"/>
      <c r="S92" s="194"/>
    </row>
    <row r="93" spans="1:19" ht="12.75">
      <c r="A93" s="90" t="s">
        <v>175</v>
      </c>
      <c r="B93" s="27" t="s">
        <v>176</v>
      </c>
      <c r="C93" s="32"/>
      <c r="D93" s="30"/>
      <c r="E93" s="38"/>
      <c r="F93" s="39" t="s">
        <v>179</v>
      </c>
      <c r="G93" s="463">
        <f t="shared" si="5"/>
        <v>750</v>
      </c>
      <c r="H93" s="66"/>
      <c r="I93" s="192"/>
      <c r="J93" s="60"/>
      <c r="K93" s="258"/>
      <c r="L93" s="441">
        <v>750</v>
      </c>
      <c r="M93" s="81"/>
      <c r="N93" s="101"/>
      <c r="O93" s="486"/>
      <c r="P93" s="102"/>
      <c r="Q93" s="602"/>
      <c r="R93" s="81"/>
      <c r="S93" s="194"/>
    </row>
    <row r="94" spans="1:19" ht="25.5">
      <c r="A94" s="90" t="s">
        <v>155</v>
      </c>
      <c r="B94" s="27" t="s">
        <v>378</v>
      </c>
      <c r="D94" s="38"/>
      <c r="E94" s="38"/>
      <c r="F94" s="39" t="s">
        <v>379</v>
      </c>
      <c r="G94" s="463">
        <f t="shared" si="5"/>
        <v>520</v>
      </c>
      <c r="H94" s="66"/>
      <c r="I94" s="192"/>
      <c r="J94" s="60"/>
      <c r="K94" s="258"/>
      <c r="L94" s="441">
        <v>520</v>
      </c>
      <c r="M94" s="81"/>
      <c r="N94" s="101"/>
      <c r="O94" s="486"/>
      <c r="P94" s="102"/>
      <c r="Q94" s="602"/>
      <c r="R94" s="81"/>
      <c r="S94" s="194"/>
    </row>
    <row r="95" spans="1:19" ht="12.75">
      <c r="A95" s="90"/>
      <c r="B95" s="535"/>
      <c r="C95" s="32"/>
      <c r="D95" s="30"/>
      <c r="E95" s="38"/>
      <c r="F95" s="39"/>
      <c r="G95" s="463">
        <f t="shared" si="5"/>
        <v>0</v>
      </c>
      <c r="H95" s="66"/>
      <c r="I95" s="192"/>
      <c r="J95" s="60"/>
      <c r="K95" s="258"/>
      <c r="L95" s="441"/>
      <c r="M95" s="81"/>
      <c r="N95" s="101"/>
      <c r="O95" s="486"/>
      <c r="P95" s="193"/>
      <c r="Q95" s="602"/>
      <c r="R95" s="60"/>
      <c r="S95" s="194"/>
    </row>
    <row r="96" spans="1:19" ht="12.75">
      <c r="A96" s="90"/>
      <c r="B96" s="535"/>
      <c r="C96" s="32"/>
      <c r="D96" s="30"/>
      <c r="E96" s="38"/>
      <c r="F96" s="39"/>
      <c r="G96" s="463">
        <f t="shared" si="5"/>
        <v>0</v>
      </c>
      <c r="H96" s="66"/>
      <c r="I96" s="192"/>
      <c r="J96" s="60"/>
      <c r="K96" s="258"/>
      <c r="L96" s="441"/>
      <c r="M96" s="81"/>
      <c r="N96" s="101"/>
      <c r="O96" s="486"/>
      <c r="P96" s="193"/>
      <c r="Q96" s="602"/>
      <c r="R96" s="60"/>
      <c r="S96" s="194"/>
    </row>
    <row r="97" spans="1:19" ht="14.25" customHeight="1">
      <c r="A97" s="90"/>
      <c r="B97" s="535"/>
      <c r="C97" s="32"/>
      <c r="D97" s="30"/>
      <c r="E97" s="38"/>
      <c r="F97" s="39"/>
      <c r="G97" s="463">
        <f t="shared" si="5"/>
        <v>0</v>
      </c>
      <c r="H97" s="66"/>
      <c r="I97" s="192"/>
      <c r="J97" s="60"/>
      <c r="K97" s="258"/>
      <c r="L97" s="538"/>
      <c r="M97" s="81"/>
      <c r="N97" s="101"/>
      <c r="O97" s="486"/>
      <c r="P97" s="193"/>
      <c r="Q97" s="602"/>
      <c r="R97" s="60"/>
      <c r="S97" s="194"/>
    </row>
    <row r="98" spans="1:19" ht="12.75">
      <c r="A98" s="90"/>
      <c r="B98" s="535"/>
      <c r="C98" s="32"/>
      <c r="D98" s="30"/>
      <c r="E98" s="38"/>
      <c r="F98" s="329"/>
      <c r="G98" s="463">
        <f t="shared" si="5"/>
        <v>0</v>
      </c>
      <c r="H98" s="66"/>
      <c r="I98" s="192"/>
      <c r="J98" s="60"/>
      <c r="K98" s="258"/>
      <c r="L98" s="441"/>
      <c r="M98" s="81"/>
      <c r="N98" s="101"/>
      <c r="O98" s="486"/>
      <c r="P98" s="193"/>
      <c r="Q98" s="602"/>
      <c r="R98" s="60"/>
      <c r="S98" s="194"/>
    </row>
    <row r="99" spans="1:19" ht="12.75">
      <c r="A99" s="90"/>
      <c r="B99" s="535"/>
      <c r="C99" s="32"/>
      <c r="D99" s="30"/>
      <c r="E99" s="38"/>
      <c r="F99" s="329"/>
      <c r="G99" s="463">
        <f t="shared" si="5"/>
        <v>0</v>
      </c>
      <c r="H99" s="66"/>
      <c r="I99" s="192"/>
      <c r="J99" s="60"/>
      <c r="K99" s="258"/>
      <c r="L99" s="441"/>
      <c r="M99" s="81"/>
      <c r="N99" s="101"/>
      <c r="O99" s="486"/>
      <c r="P99" s="193"/>
      <c r="Q99" s="602"/>
      <c r="R99" s="60"/>
      <c r="S99" s="194"/>
    </row>
    <row r="100" spans="1:19" ht="12.75">
      <c r="A100" s="90"/>
      <c r="B100" s="535"/>
      <c r="C100" s="32"/>
      <c r="D100" s="30"/>
      <c r="E100" s="38"/>
      <c r="F100" s="39"/>
      <c r="G100" s="463">
        <f t="shared" si="5"/>
        <v>0</v>
      </c>
      <c r="H100" s="66"/>
      <c r="I100" s="192"/>
      <c r="J100" s="60"/>
      <c r="K100" s="258"/>
      <c r="L100" s="441"/>
      <c r="M100" s="81"/>
      <c r="N100" s="101"/>
      <c r="O100" s="486"/>
      <c r="P100" s="193"/>
      <c r="Q100" s="602"/>
      <c r="R100" s="81"/>
      <c r="S100" s="194"/>
    </row>
    <row r="101" spans="1:19" ht="12.75">
      <c r="A101" s="90"/>
      <c r="B101" s="535"/>
      <c r="C101" s="32"/>
      <c r="D101" s="30"/>
      <c r="E101" s="38"/>
      <c r="F101" s="39"/>
      <c r="G101" s="463">
        <f t="shared" si="5"/>
        <v>0</v>
      </c>
      <c r="H101" s="66"/>
      <c r="I101" s="192"/>
      <c r="J101" s="60"/>
      <c r="K101" s="258"/>
      <c r="L101" s="441"/>
      <c r="M101" s="81"/>
      <c r="N101" s="101"/>
      <c r="O101" s="486"/>
      <c r="P101" s="193"/>
      <c r="Q101" s="602"/>
      <c r="R101" s="81"/>
      <c r="S101" s="194"/>
    </row>
    <row r="102" spans="1:19" ht="12.75">
      <c r="A102" s="90"/>
      <c r="B102" s="535"/>
      <c r="C102" s="32"/>
      <c r="D102" s="30"/>
      <c r="E102" s="38"/>
      <c r="F102" s="39"/>
      <c r="G102" s="463">
        <f aca="true" t="shared" si="6" ref="G102:G149">SUM(I102:R102)</f>
        <v>0</v>
      </c>
      <c r="H102" s="66"/>
      <c r="I102" s="192"/>
      <c r="J102" s="60"/>
      <c r="K102" s="258"/>
      <c r="L102" s="441"/>
      <c r="M102" s="81"/>
      <c r="N102" s="101"/>
      <c r="O102" s="486"/>
      <c r="P102" s="193"/>
      <c r="Q102" s="602"/>
      <c r="R102" s="81"/>
      <c r="S102" s="194"/>
    </row>
    <row r="103" spans="1:19" ht="12.75">
      <c r="A103" s="90"/>
      <c r="B103" s="535"/>
      <c r="C103" s="32"/>
      <c r="D103" s="30"/>
      <c r="E103" s="38"/>
      <c r="F103" s="39"/>
      <c r="G103" s="463">
        <f t="shared" si="6"/>
        <v>0</v>
      </c>
      <c r="H103" s="66">
        <f>SUM(G90:G103)</f>
        <v>2770</v>
      </c>
      <c r="I103" s="192"/>
      <c r="J103" s="60"/>
      <c r="K103" s="258"/>
      <c r="L103" s="441"/>
      <c r="M103" s="81"/>
      <c r="N103" s="101"/>
      <c r="O103" s="486"/>
      <c r="P103" s="193"/>
      <c r="Q103" s="602"/>
      <c r="R103" s="81"/>
      <c r="S103" s="194"/>
    </row>
    <row r="104" spans="1:19" ht="12.75">
      <c r="A104" s="585" t="s">
        <v>590</v>
      </c>
      <c r="B104" s="27" t="s">
        <v>176</v>
      </c>
      <c r="C104" s="32"/>
      <c r="D104" s="45" t="s">
        <v>183</v>
      </c>
      <c r="E104" s="336"/>
      <c r="F104" s="552" t="s">
        <v>184</v>
      </c>
      <c r="G104" s="463">
        <f t="shared" si="6"/>
        <v>350</v>
      </c>
      <c r="H104" s="58"/>
      <c r="I104" s="192"/>
      <c r="J104" s="60"/>
      <c r="K104" s="258"/>
      <c r="L104" s="441">
        <f>500-150</f>
        <v>350</v>
      </c>
      <c r="M104" s="81"/>
      <c r="N104" s="101"/>
      <c r="O104" s="486"/>
      <c r="P104" s="193"/>
      <c r="Q104" s="602"/>
      <c r="R104" s="81"/>
      <c r="S104" s="194"/>
    </row>
    <row r="105" spans="1:19" ht="12.75">
      <c r="A105" s="585" t="s">
        <v>591</v>
      </c>
      <c r="B105" s="27" t="s">
        <v>24</v>
      </c>
      <c r="C105" s="32"/>
      <c r="D105" s="45"/>
      <c r="E105" s="336"/>
      <c r="F105" s="552" t="s">
        <v>592</v>
      </c>
      <c r="G105" s="463">
        <f t="shared" si="6"/>
        <v>150</v>
      </c>
      <c r="H105" s="58">
        <f>SUM(G104:G105)</f>
        <v>500</v>
      </c>
      <c r="I105" s="192"/>
      <c r="J105" s="60"/>
      <c r="K105" s="258"/>
      <c r="L105" s="441">
        <v>150</v>
      </c>
      <c r="M105" s="81"/>
      <c r="N105" s="101"/>
      <c r="O105" s="486"/>
      <c r="P105" s="193"/>
      <c r="Q105" s="602"/>
      <c r="R105" s="81"/>
      <c r="S105" s="194"/>
    </row>
    <row r="106" spans="1:19" ht="13.5" customHeight="1">
      <c r="A106" s="658" t="s">
        <v>717</v>
      </c>
      <c r="B106" s="27" t="s">
        <v>716</v>
      </c>
      <c r="C106" s="32"/>
      <c r="D106" s="82" t="s">
        <v>8</v>
      </c>
      <c r="E106" s="330"/>
      <c r="F106" s="283" t="s">
        <v>285</v>
      </c>
      <c r="G106" s="463">
        <f t="shared" si="6"/>
        <v>100</v>
      </c>
      <c r="H106" s="59"/>
      <c r="I106" s="192"/>
      <c r="J106" s="60"/>
      <c r="K106" s="258"/>
      <c r="L106" s="441"/>
      <c r="M106" s="81"/>
      <c r="N106" s="101"/>
      <c r="O106" s="486"/>
      <c r="P106" s="193"/>
      <c r="Q106" s="602">
        <f>145-45</f>
        <v>100</v>
      </c>
      <c r="R106" s="81"/>
      <c r="S106" s="194"/>
    </row>
    <row r="107" spans="1:19" ht="12.75">
      <c r="A107" s="90" t="s">
        <v>150</v>
      </c>
      <c r="B107" s="27" t="s">
        <v>151</v>
      </c>
      <c r="C107" s="32"/>
      <c r="D107" s="82"/>
      <c r="E107" s="330"/>
      <c r="F107" s="283" t="s">
        <v>152</v>
      </c>
      <c r="G107" s="463">
        <f t="shared" si="6"/>
        <v>30</v>
      </c>
      <c r="H107" s="59"/>
      <c r="I107" s="192"/>
      <c r="J107" s="60"/>
      <c r="K107" s="258"/>
      <c r="L107" s="441"/>
      <c r="M107" s="81"/>
      <c r="N107" s="101">
        <v>30</v>
      </c>
      <c r="O107" s="486"/>
      <c r="P107" s="193"/>
      <c r="Q107" s="602"/>
      <c r="R107" s="81"/>
      <c r="S107" s="194"/>
    </row>
    <row r="108" spans="1:19" ht="13.5" customHeight="1">
      <c r="A108" s="90" t="s">
        <v>150</v>
      </c>
      <c r="B108" s="27" t="s">
        <v>151</v>
      </c>
      <c r="C108" s="8"/>
      <c r="D108" s="82"/>
      <c r="E108" s="330"/>
      <c r="F108" s="283" t="s">
        <v>153</v>
      </c>
      <c r="G108" s="463">
        <f t="shared" si="6"/>
        <v>350</v>
      </c>
      <c r="H108" s="59"/>
      <c r="I108" s="192"/>
      <c r="J108" s="60"/>
      <c r="K108" s="258"/>
      <c r="L108" s="441"/>
      <c r="M108" s="81"/>
      <c r="N108" s="199">
        <v>350</v>
      </c>
      <c r="O108" s="486"/>
      <c r="P108" s="193"/>
      <c r="Q108" s="602"/>
      <c r="R108" s="81"/>
      <c r="S108" s="194"/>
    </row>
    <row r="109" spans="1:19" ht="14.25" customHeight="1">
      <c r="A109" s="90" t="s">
        <v>150</v>
      </c>
      <c r="B109" s="27" t="s">
        <v>151</v>
      </c>
      <c r="C109" s="8"/>
      <c r="D109" s="82"/>
      <c r="E109" s="330"/>
      <c r="F109" s="283" t="s">
        <v>154</v>
      </c>
      <c r="G109" s="463">
        <f t="shared" si="6"/>
        <v>320</v>
      </c>
      <c r="H109" s="59"/>
      <c r="I109" s="192"/>
      <c r="J109" s="60"/>
      <c r="K109" s="258"/>
      <c r="L109" s="441"/>
      <c r="M109" s="81"/>
      <c r="N109" s="199">
        <v>320</v>
      </c>
      <c r="O109" s="486"/>
      <c r="P109" s="193"/>
      <c r="Q109" s="602"/>
      <c r="R109" s="81"/>
      <c r="S109" s="194"/>
    </row>
    <row r="110" spans="1:19" ht="12.75" customHeight="1">
      <c r="A110" s="90" t="s">
        <v>269</v>
      </c>
      <c r="B110" s="436" t="s">
        <v>270</v>
      </c>
      <c r="C110" s="8"/>
      <c r="D110" s="82"/>
      <c r="E110" s="330"/>
      <c r="F110" s="283" t="s">
        <v>271</v>
      </c>
      <c r="G110" s="463">
        <f t="shared" si="6"/>
        <v>458</v>
      </c>
      <c r="H110" s="59"/>
      <c r="I110" s="192"/>
      <c r="J110" s="60"/>
      <c r="K110" s="258"/>
      <c r="L110" s="441"/>
      <c r="M110" s="81"/>
      <c r="N110" s="199">
        <v>458</v>
      </c>
      <c r="O110" s="486"/>
      <c r="P110" s="193"/>
      <c r="Q110" s="602"/>
      <c r="R110" s="81"/>
      <c r="S110" s="194"/>
    </row>
    <row r="111" spans="1:19" ht="12.75">
      <c r="A111" s="90" t="s">
        <v>269</v>
      </c>
      <c r="B111" s="436" t="s">
        <v>270</v>
      </c>
      <c r="C111" s="8"/>
      <c r="D111" s="82"/>
      <c r="E111" s="330"/>
      <c r="F111" s="283" t="s">
        <v>272</v>
      </c>
      <c r="G111" s="463">
        <f t="shared" si="6"/>
        <v>300</v>
      </c>
      <c r="H111" s="59"/>
      <c r="I111" s="192"/>
      <c r="J111" s="60"/>
      <c r="K111" s="258"/>
      <c r="L111" s="441"/>
      <c r="M111" s="81"/>
      <c r="N111" s="101">
        <v>300</v>
      </c>
      <c r="O111" s="486"/>
      <c r="P111" s="193"/>
      <c r="Q111" s="602"/>
      <c r="R111" s="81"/>
      <c r="S111" s="194"/>
    </row>
    <row r="112" spans="1:19" ht="12.75">
      <c r="A112" s="90"/>
      <c r="B112" s="436"/>
      <c r="C112" s="8"/>
      <c r="D112" s="82"/>
      <c r="E112" s="330"/>
      <c r="F112" s="283"/>
      <c r="G112" s="463">
        <f t="shared" si="6"/>
        <v>0</v>
      </c>
      <c r="H112" s="59"/>
      <c r="I112" s="192"/>
      <c r="J112" s="60"/>
      <c r="K112" s="258"/>
      <c r="L112" s="441"/>
      <c r="M112" s="81"/>
      <c r="N112" s="101"/>
      <c r="O112" s="486"/>
      <c r="P112" s="193"/>
      <c r="Q112" s="602"/>
      <c r="R112" s="81"/>
      <c r="S112" s="194"/>
    </row>
    <row r="113" spans="1:19" ht="12.75">
      <c r="A113" s="90"/>
      <c r="B113" s="436"/>
      <c r="C113" s="8"/>
      <c r="D113" s="82"/>
      <c r="E113" s="330"/>
      <c r="F113" s="283"/>
      <c r="G113" s="463">
        <f t="shared" si="6"/>
        <v>0</v>
      </c>
      <c r="H113" s="59">
        <f>SUM(G106:G113)</f>
        <v>1558</v>
      </c>
      <c r="I113" s="192"/>
      <c r="J113" s="60"/>
      <c r="K113" s="258"/>
      <c r="L113" s="441"/>
      <c r="M113" s="81"/>
      <c r="N113" s="101"/>
      <c r="O113" s="486"/>
      <c r="P113" s="193"/>
      <c r="Q113" s="602"/>
      <c r="R113" s="81"/>
      <c r="S113" s="194"/>
    </row>
    <row r="114" spans="1:19" ht="12.75">
      <c r="A114" s="90"/>
      <c r="B114" s="436"/>
      <c r="C114" s="8"/>
      <c r="D114" s="45" t="s">
        <v>1</v>
      </c>
      <c r="E114" s="148"/>
      <c r="F114" s="148"/>
      <c r="G114" s="463">
        <f t="shared" si="6"/>
        <v>0</v>
      </c>
      <c r="H114" s="58"/>
      <c r="I114" s="192"/>
      <c r="J114" s="60"/>
      <c r="K114" s="258"/>
      <c r="L114" s="441"/>
      <c r="M114" s="81"/>
      <c r="N114" s="101"/>
      <c r="O114" s="486"/>
      <c r="P114" s="193"/>
      <c r="Q114" s="602"/>
      <c r="R114" s="81"/>
      <c r="S114" s="194"/>
    </row>
    <row r="115" spans="1:19" ht="12.75">
      <c r="A115" s="90"/>
      <c r="B115" s="436"/>
      <c r="C115" s="8"/>
      <c r="D115" s="45"/>
      <c r="E115" s="148"/>
      <c r="F115" s="148"/>
      <c r="G115" s="463">
        <f t="shared" si="6"/>
        <v>0</v>
      </c>
      <c r="H115" s="58"/>
      <c r="I115" s="192"/>
      <c r="J115" s="60"/>
      <c r="K115" s="104"/>
      <c r="L115" s="441"/>
      <c r="M115" s="81"/>
      <c r="N115" s="101"/>
      <c r="O115" s="486"/>
      <c r="P115" s="193"/>
      <c r="Q115" s="602"/>
      <c r="R115" s="81"/>
      <c r="S115" s="194"/>
    </row>
    <row r="116" spans="1:19" ht="12.75">
      <c r="A116" s="90"/>
      <c r="B116" s="436"/>
      <c r="C116" s="8"/>
      <c r="D116" s="45"/>
      <c r="E116" s="148"/>
      <c r="F116" s="148"/>
      <c r="G116" s="463">
        <f t="shared" si="6"/>
        <v>0</v>
      </c>
      <c r="H116" s="58"/>
      <c r="I116" s="192"/>
      <c r="J116" s="60"/>
      <c r="K116" s="258"/>
      <c r="L116" s="441"/>
      <c r="M116" s="81"/>
      <c r="N116" s="101"/>
      <c r="O116" s="486"/>
      <c r="P116" s="193"/>
      <c r="Q116" s="602"/>
      <c r="R116" s="81"/>
      <c r="S116" s="194"/>
    </row>
    <row r="117" spans="1:19" ht="12.75">
      <c r="A117" s="90"/>
      <c r="B117" s="436"/>
      <c r="C117" s="8"/>
      <c r="D117" s="45" t="s">
        <v>217</v>
      </c>
      <c r="E117" s="148"/>
      <c r="F117" s="148"/>
      <c r="G117" s="463">
        <f t="shared" si="6"/>
        <v>0</v>
      </c>
      <c r="H117" s="58"/>
      <c r="I117" s="192"/>
      <c r="J117" s="60"/>
      <c r="K117" s="258"/>
      <c r="L117" s="441"/>
      <c r="M117" s="81"/>
      <c r="N117" s="101"/>
      <c r="O117" s="486"/>
      <c r="P117" s="193"/>
      <c r="Q117" s="602"/>
      <c r="R117" s="81"/>
      <c r="S117" s="194"/>
    </row>
    <row r="118" spans="1:19" ht="12.75">
      <c r="A118" s="90"/>
      <c r="B118" s="436"/>
      <c r="C118" s="8"/>
      <c r="D118" s="45"/>
      <c r="E118" s="148"/>
      <c r="F118" s="148"/>
      <c r="G118" s="463">
        <f t="shared" si="6"/>
        <v>0</v>
      </c>
      <c r="H118" s="58">
        <f>SUM(G114:G118)</f>
        <v>0</v>
      </c>
      <c r="I118" s="192"/>
      <c r="J118" s="60"/>
      <c r="K118" s="258"/>
      <c r="L118" s="441"/>
      <c r="M118" s="81"/>
      <c r="N118" s="101"/>
      <c r="O118" s="486"/>
      <c r="P118" s="193"/>
      <c r="Q118" s="602"/>
      <c r="R118" s="81"/>
      <c r="S118" s="194"/>
    </row>
    <row r="119" spans="1:19" ht="12.75">
      <c r="A119" s="42" t="s">
        <v>27</v>
      </c>
      <c r="B119" s="436" t="s">
        <v>28</v>
      </c>
      <c r="C119" s="8"/>
      <c r="D119" s="30" t="s">
        <v>216</v>
      </c>
      <c r="E119" s="38"/>
      <c r="F119" s="39" t="s">
        <v>277</v>
      </c>
      <c r="G119" s="463">
        <f t="shared" si="6"/>
        <v>2500</v>
      </c>
      <c r="H119" s="66"/>
      <c r="I119" s="192"/>
      <c r="J119" s="60"/>
      <c r="K119" s="258"/>
      <c r="L119" s="441"/>
      <c r="M119" s="81"/>
      <c r="N119" s="101">
        <f>1250+1250</f>
        <v>2500</v>
      </c>
      <c r="O119" s="486"/>
      <c r="P119" s="193"/>
      <c r="Q119" s="602"/>
      <c r="R119" s="81"/>
      <c r="S119" s="194"/>
    </row>
    <row r="120" spans="1:19" ht="12.75">
      <c r="A120" s="584" t="s">
        <v>638</v>
      </c>
      <c r="B120" s="436" t="s">
        <v>99</v>
      </c>
      <c r="C120" s="8"/>
      <c r="D120" s="30"/>
      <c r="E120" s="38"/>
      <c r="F120" s="39" t="s">
        <v>101</v>
      </c>
      <c r="G120" s="463">
        <f t="shared" si="6"/>
        <v>100</v>
      </c>
      <c r="H120" s="66"/>
      <c r="I120" s="192"/>
      <c r="J120" s="60"/>
      <c r="K120" s="258"/>
      <c r="L120" s="441"/>
      <c r="M120" s="81"/>
      <c r="N120" s="101">
        <f>113-13</f>
        <v>100</v>
      </c>
      <c r="O120" s="486"/>
      <c r="P120" s="193"/>
      <c r="Q120" s="602"/>
      <c r="R120" s="81"/>
      <c r="S120" s="194"/>
    </row>
    <row r="121" spans="1:19" ht="12.75">
      <c r="A121" s="584" t="s">
        <v>638</v>
      </c>
      <c r="B121" s="436" t="s">
        <v>99</v>
      </c>
      <c r="C121" s="8"/>
      <c r="D121" s="30"/>
      <c r="E121" s="38"/>
      <c r="F121" s="39" t="s">
        <v>100</v>
      </c>
      <c r="G121" s="463">
        <f t="shared" si="6"/>
        <v>363</v>
      </c>
      <c r="H121" s="66"/>
      <c r="I121" s="192"/>
      <c r="J121" s="60"/>
      <c r="K121" s="258"/>
      <c r="L121" s="441"/>
      <c r="M121" s="81"/>
      <c r="N121" s="101">
        <f>350+13</f>
        <v>363</v>
      </c>
      <c r="O121" s="486"/>
      <c r="P121" s="193"/>
      <c r="Q121" s="602"/>
      <c r="R121" s="81"/>
      <c r="S121" s="194"/>
    </row>
    <row r="122" spans="1:19" ht="12.75">
      <c r="A122" s="42" t="s">
        <v>98</v>
      </c>
      <c r="B122" s="436" t="s">
        <v>99</v>
      </c>
      <c r="C122" s="8"/>
      <c r="D122" s="30"/>
      <c r="E122" s="38"/>
      <c r="F122" s="39" t="s">
        <v>102</v>
      </c>
      <c r="G122" s="463">
        <f t="shared" si="6"/>
        <v>50</v>
      </c>
      <c r="H122" s="66"/>
      <c r="I122" s="192"/>
      <c r="J122" s="60"/>
      <c r="K122" s="258"/>
      <c r="L122" s="441"/>
      <c r="M122" s="81"/>
      <c r="N122" s="101">
        <v>50</v>
      </c>
      <c r="O122" s="486"/>
      <c r="P122" s="193"/>
      <c r="Q122" s="602"/>
      <c r="R122" s="81"/>
      <c r="S122" s="194"/>
    </row>
    <row r="123" spans="1:19" ht="12.75">
      <c r="A123" s="42" t="s">
        <v>98</v>
      </c>
      <c r="B123" s="436" t="s">
        <v>99</v>
      </c>
      <c r="C123" s="8"/>
      <c r="D123" s="30"/>
      <c r="E123" s="38"/>
      <c r="F123" s="39" t="s">
        <v>103</v>
      </c>
      <c r="G123" s="463">
        <f t="shared" si="6"/>
        <v>80</v>
      </c>
      <c r="H123" s="66"/>
      <c r="I123" s="192"/>
      <c r="J123" s="60"/>
      <c r="K123" s="258"/>
      <c r="L123" s="441"/>
      <c r="M123" s="81"/>
      <c r="N123" s="101">
        <v>80</v>
      </c>
      <c r="O123" s="486"/>
      <c r="P123" s="193"/>
      <c r="Q123" s="602"/>
      <c r="R123" s="81"/>
      <c r="S123" s="194"/>
    </row>
    <row r="124" spans="1:19" ht="12.75">
      <c r="A124" s="42" t="s">
        <v>98</v>
      </c>
      <c r="B124" s="436" t="s">
        <v>99</v>
      </c>
      <c r="C124" s="8"/>
      <c r="D124" s="30"/>
      <c r="E124" s="38"/>
      <c r="F124" s="39" t="s">
        <v>104</v>
      </c>
      <c r="G124" s="463">
        <f t="shared" si="6"/>
        <v>200</v>
      </c>
      <c r="H124" s="66">
        <f>SUM(G119:G124)</f>
        <v>3293</v>
      </c>
      <c r="I124" s="192"/>
      <c r="J124" s="60"/>
      <c r="K124" s="258"/>
      <c r="L124" s="441"/>
      <c r="M124" s="81"/>
      <c r="N124" s="101">
        <v>200</v>
      </c>
      <c r="O124" s="486"/>
      <c r="P124" s="193"/>
      <c r="Q124" s="602"/>
      <c r="R124" s="81"/>
      <c r="S124" s="194"/>
    </row>
    <row r="125" spans="1:19" ht="12.75">
      <c r="A125" s="90" t="s">
        <v>727</v>
      </c>
      <c r="B125" s="27" t="s">
        <v>730</v>
      </c>
      <c r="C125" s="8"/>
      <c r="D125" s="65" t="s">
        <v>485</v>
      </c>
      <c r="E125" s="23"/>
      <c r="F125" s="24" t="s">
        <v>207</v>
      </c>
      <c r="G125" s="463">
        <f t="shared" si="6"/>
        <v>0</v>
      </c>
      <c r="H125" s="67"/>
      <c r="I125" s="192"/>
      <c r="J125" s="60"/>
      <c r="K125" s="258"/>
      <c r="L125" s="441">
        <f>100-100</f>
        <v>0</v>
      </c>
      <c r="M125" s="81"/>
      <c r="N125" s="101"/>
      <c r="O125" s="486"/>
      <c r="P125" s="193"/>
      <c r="Q125" s="602"/>
      <c r="R125" s="81"/>
      <c r="S125" s="194"/>
    </row>
    <row r="126" spans="1:19" ht="12.75">
      <c r="A126" s="90" t="s">
        <v>728</v>
      </c>
      <c r="B126" s="27" t="s">
        <v>729</v>
      </c>
      <c r="C126" s="8"/>
      <c r="D126" s="65"/>
      <c r="E126" s="23"/>
      <c r="F126" s="24" t="s">
        <v>731</v>
      </c>
      <c r="G126" s="463"/>
      <c r="H126" s="67"/>
      <c r="I126" s="192"/>
      <c r="J126" s="60"/>
      <c r="K126" s="258"/>
      <c r="L126" s="441">
        <v>100</v>
      </c>
      <c r="M126" s="81"/>
      <c r="N126" s="101"/>
      <c r="O126" s="486"/>
      <c r="P126" s="193"/>
      <c r="Q126" s="602"/>
      <c r="R126" s="81"/>
      <c r="S126" s="194"/>
    </row>
    <row r="127" spans="1:19" ht="12.75">
      <c r="A127" s="90" t="s">
        <v>175</v>
      </c>
      <c r="B127" s="27" t="s">
        <v>176</v>
      </c>
      <c r="C127" s="8"/>
      <c r="D127" s="65"/>
      <c r="E127" s="23"/>
      <c r="F127" s="554" t="s">
        <v>208</v>
      </c>
      <c r="G127" s="463">
        <f t="shared" si="6"/>
        <v>100</v>
      </c>
      <c r="H127" s="67">
        <f>SUM(G125:G127)</f>
        <v>100</v>
      </c>
      <c r="I127" s="192"/>
      <c r="J127" s="60"/>
      <c r="K127" s="258"/>
      <c r="L127" s="441">
        <v>100</v>
      </c>
      <c r="M127" s="81"/>
      <c r="N127" s="101"/>
      <c r="O127" s="486"/>
      <c r="P127" s="193"/>
      <c r="Q127" s="602"/>
      <c r="R127" s="81"/>
      <c r="S127" s="194"/>
    </row>
    <row r="128" spans="1:19" ht="12.75">
      <c r="A128" s="90" t="s">
        <v>175</v>
      </c>
      <c r="B128" s="27" t="s">
        <v>176</v>
      </c>
      <c r="C128" s="8"/>
      <c r="D128" s="70" t="s">
        <v>481</v>
      </c>
      <c r="E128" s="11"/>
      <c r="F128" s="26" t="s">
        <v>191</v>
      </c>
      <c r="G128" s="463">
        <f t="shared" si="6"/>
        <v>139</v>
      </c>
      <c r="H128" s="57"/>
      <c r="I128" s="192"/>
      <c r="J128" s="60"/>
      <c r="K128" s="258"/>
      <c r="L128" s="441">
        <v>139</v>
      </c>
      <c r="M128" s="81"/>
      <c r="N128" s="101"/>
      <c r="O128" s="486"/>
      <c r="P128" s="193"/>
      <c r="Q128" s="602"/>
      <c r="R128" s="81"/>
      <c r="S128" s="194"/>
    </row>
    <row r="129" spans="1:19" ht="12.75">
      <c r="A129" s="90" t="s">
        <v>175</v>
      </c>
      <c r="B129" s="27" t="s">
        <v>176</v>
      </c>
      <c r="C129" s="8"/>
      <c r="D129" s="70"/>
      <c r="E129" s="11"/>
      <c r="F129" s="26" t="s">
        <v>192</v>
      </c>
      <c r="G129" s="463">
        <f t="shared" si="6"/>
        <v>54</v>
      </c>
      <c r="H129" s="57"/>
      <c r="I129" s="192"/>
      <c r="J129" s="60"/>
      <c r="K129" s="258"/>
      <c r="L129" s="441">
        <v>54</v>
      </c>
      <c r="M129" s="81"/>
      <c r="N129" s="101"/>
      <c r="O129" s="486"/>
      <c r="P129" s="193"/>
      <c r="Q129" s="602"/>
      <c r="R129" s="81"/>
      <c r="S129" s="194"/>
    </row>
    <row r="130" spans="1:19" ht="12.75">
      <c r="A130" s="90"/>
      <c r="B130" s="436"/>
      <c r="C130" s="8"/>
      <c r="D130" s="70"/>
      <c r="E130" s="11"/>
      <c r="F130" s="26"/>
      <c r="G130" s="463">
        <f t="shared" si="6"/>
        <v>0</v>
      </c>
      <c r="H130" s="57">
        <f>SUM(G128:G130)</f>
        <v>193</v>
      </c>
      <c r="I130" s="192"/>
      <c r="J130" s="60"/>
      <c r="K130" s="258"/>
      <c r="L130" s="441"/>
      <c r="M130" s="81"/>
      <c r="N130" s="101"/>
      <c r="O130" s="486"/>
      <c r="P130" s="193"/>
      <c r="Q130" s="602"/>
      <c r="R130" s="81"/>
      <c r="S130" s="194"/>
    </row>
    <row r="131" spans="1:19" ht="12.75">
      <c r="A131" s="90" t="s">
        <v>175</v>
      </c>
      <c r="B131" s="27" t="s">
        <v>176</v>
      </c>
      <c r="C131" s="8"/>
      <c r="D131" s="65" t="s">
        <v>122</v>
      </c>
      <c r="E131" s="23"/>
      <c r="F131" s="24" t="s">
        <v>189</v>
      </c>
      <c r="G131" s="463">
        <f t="shared" si="6"/>
        <v>100</v>
      </c>
      <c r="H131" s="67"/>
      <c r="I131" s="192"/>
      <c r="J131" s="60"/>
      <c r="K131" s="258"/>
      <c r="L131" s="441">
        <v>100</v>
      </c>
      <c r="M131" s="81"/>
      <c r="N131" s="101"/>
      <c r="O131" s="486"/>
      <c r="P131" s="193"/>
      <c r="Q131" s="602"/>
      <c r="R131" s="81"/>
      <c r="S131" s="194"/>
    </row>
    <row r="132" spans="1:19" ht="12.75">
      <c r="A132" s="90" t="s">
        <v>175</v>
      </c>
      <c r="B132" s="27" t="s">
        <v>176</v>
      </c>
      <c r="C132" s="8"/>
      <c r="D132" s="65"/>
      <c r="E132" s="23"/>
      <c r="F132" s="554" t="s">
        <v>190</v>
      </c>
      <c r="G132" s="463">
        <f t="shared" si="6"/>
        <v>200</v>
      </c>
      <c r="H132" s="67">
        <f>SUM(G131:G132)</f>
        <v>300</v>
      </c>
      <c r="I132" s="192"/>
      <c r="J132" s="60"/>
      <c r="K132" s="258"/>
      <c r="L132" s="441">
        <v>200</v>
      </c>
      <c r="M132" s="81"/>
      <c r="N132" s="101"/>
      <c r="O132" s="486"/>
      <c r="P132" s="193"/>
      <c r="Q132" s="602"/>
      <c r="R132" s="81"/>
      <c r="S132" s="194"/>
    </row>
    <row r="133" spans="1:19" ht="12.75">
      <c r="A133" s="90" t="s">
        <v>175</v>
      </c>
      <c r="B133" s="27" t="s">
        <v>176</v>
      </c>
      <c r="C133" s="8"/>
      <c r="D133" s="30" t="s">
        <v>127</v>
      </c>
      <c r="E133" s="38"/>
      <c r="F133" s="39" t="s">
        <v>197</v>
      </c>
      <c r="G133" s="463">
        <f t="shared" si="6"/>
        <v>110</v>
      </c>
      <c r="H133" s="66"/>
      <c r="I133" s="192"/>
      <c r="J133" s="60"/>
      <c r="K133" s="258"/>
      <c r="L133" s="441">
        <v>110</v>
      </c>
      <c r="M133" s="81"/>
      <c r="N133" s="101"/>
      <c r="O133" s="486"/>
      <c r="P133" s="193"/>
      <c r="Q133" s="602"/>
      <c r="R133" s="81"/>
      <c r="S133" s="194"/>
    </row>
    <row r="134" spans="1:19" ht="12.75">
      <c r="A134" s="90" t="s">
        <v>175</v>
      </c>
      <c r="B134" s="27" t="s">
        <v>176</v>
      </c>
      <c r="C134" s="8"/>
      <c r="D134" s="30"/>
      <c r="E134" s="38"/>
      <c r="F134" s="39" t="s">
        <v>198</v>
      </c>
      <c r="G134" s="463">
        <f t="shared" si="6"/>
        <v>90</v>
      </c>
      <c r="H134" s="66"/>
      <c r="I134" s="192"/>
      <c r="J134" s="60"/>
      <c r="K134" s="258"/>
      <c r="L134" s="441">
        <v>90</v>
      </c>
      <c r="M134" s="81"/>
      <c r="N134" s="101"/>
      <c r="O134" s="486"/>
      <c r="P134" s="193"/>
      <c r="Q134" s="602"/>
      <c r="R134" s="81"/>
      <c r="S134" s="194"/>
    </row>
    <row r="135" spans="1:19" ht="12.75">
      <c r="A135" s="90"/>
      <c r="B135" s="436"/>
      <c r="C135" s="8"/>
      <c r="D135" s="30"/>
      <c r="E135" s="38"/>
      <c r="F135" s="39"/>
      <c r="G135" s="463">
        <f t="shared" si="6"/>
        <v>0</v>
      </c>
      <c r="H135" s="66">
        <f>SUM(G133:G135)</f>
        <v>200</v>
      </c>
      <c r="I135" s="192"/>
      <c r="J135" s="60"/>
      <c r="K135" s="258"/>
      <c r="L135" s="441"/>
      <c r="M135" s="81"/>
      <c r="N135" s="101"/>
      <c r="O135" s="486"/>
      <c r="P135" s="193"/>
      <c r="Q135" s="602"/>
      <c r="R135" s="81"/>
      <c r="S135" s="194"/>
    </row>
    <row r="136" spans="1:19" ht="12.75">
      <c r="A136" s="90" t="s">
        <v>175</v>
      </c>
      <c r="B136" s="27" t="s">
        <v>176</v>
      </c>
      <c r="C136" s="8"/>
      <c r="D136" s="65" t="s">
        <v>418</v>
      </c>
      <c r="E136" s="23"/>
      <c r="F136" s="24" t="s">
        <v>193</v>
      </c>
      <c r="G136" s="463">
        <f t="shared" si="6"/>
        <v>250</v>
      </c>
      <c r="H136" s="67"/>
      <c r="I136" s="192"/>
      <c r="J136" s="60"/>
      <c r="K136" s="258"/>
      <c r="L136" s="441">
        <v>250</v>
      </c>
      <c r="M136" s="81"/>
      <c r="N136" s="101"/>
      <c r="O136" s="486"/>
      <c r="P136" s="193"/>
      <c r="Q136" s="602"/>
      <c r="R136" s="81"/>
      <c r="S136" s="194"/>
    </row>
    <row r="137" spans="1:19" ht="12.75">
      <c r="A137" s="90" t="s">
        <v>175</v>
      </c>
      <c r="B137" s="27" t="s">
        <v>176</v>
      </c>
      <c r="C137" s="8"/>
      <c r="D137" s="65"/>
      <c r="E137" s="23"/>
      <c r="F137" s="24" t="s">
        <v>194</v>
      </c>
      <c r="G137" s="463">
        <f t="shared" si="6"/>
        <v>300</v>
      </c>
      <c r="H137" s="67"/>
      <c r="I137" s="192"/>
      <c r="J137" s="60"/>
      <c r="K137" s="258"/>
      <c r="L137" s="441">
        <v>300</v>
      </c>
      <c r="M137" s="81"/>
      <c r="N137" s="101"/>
      <c r="O137" s="486"/>
      <c r="P137" s="193"/>
      <c r="Q137" s="602"/>
      <c r="R137" s="81"/>
      <c r="S137" s="194"/>
    </row>
    <row r="138" spans="1:19" ht="51">
      <c r="A138" s="90" t="s">
        <v>155</v>
      </c>
      <c r="B138" s="27" t="s">
        <v>378</v>
      </c>
      <c r="C138" s="8"/>
      <c r="D138" s="65"/>
      <c r="E138" s="23"/>
      <c r="F138" s="24" t="s">
        <v>382</v>
      </c>
      <c r="G138" s="463">
        <f t="shared" si="6"/>
        <v>550</v>
      </c>
      <c r="H138" s="67">
        <f>SUM(G136:G138)</f>
        <v>1100</v>
      </c>
      <c r="I138" s="192"/>
      <c r="J138" s="60"/>
      <c r="K138" s="258"/>
      <c r="L138" s="441">
        <v>550</v>
      </c>
      <c r="M138" s="81"/>
      <c r="N138" s="101"/>
      <c r="O138" s="486"/>
      <c r="P138" s="193"/>
      <c r="Q138" s="602"/>
      <c r="R138" s="81"/>
      <c r="S138" s="194"/>
    </row>
    <row r="139" spans="1:19" ht="14.25" customHeight="1">
      <c r="A139" s="90" t="s">
        <v>175</v>
      </c>
      <c r="B139" s="27" t="s">
        <v>176</v>
      </c>
      <c r="C139" s="8"/>
      <c r="D139" s="327" t="s">
        <v>34</v>
      </c>
      <c r="E139" s="38"/>
      <c r="F139" s="39" t="s">
        <v>202</v>
      </c>
      <c r="G139" s="463">
        <f t="shared" si="6"/>
        <v>450</v>
      </c>
      <c r="H139" s="66"/>
      <c r="I139" s="192"/>
      <c r="J139" s="60"/>
      <c r="K139" s="258"/>
      <c r="L139" s="441">
        <v>450</v>
      </c>
      <c r="M139" s="81"/>
      <c r="N139" s="101"/>
      <c r="O139" s="486"/>
      <c r="P139" s="193"/>
      <c r="Q139" s="602"/>
      <c r="R139" s="81"/>
      <c r="S139" s="194"/>
    </row>
    <row r="140" spans="1:19" ht="12.75" customHeight="1">
      <c r="A140" s="90" t="s">
        <v>175</v>
      </c>
      <c r="B140" s="27" t="s">
        <v>176</v>
      </c>
      <c r="C140" s="8"/>
      <c r="D140" s="327"/>
      <c r="E140" s="38"/>
      <c r="F140" s="390" t="s">
        <v>203</v>
      </c>
      <c r="G140" s="463">
        <f t="shared" si="6"/>
        <v>450</v>
      </c>
      <c r="H140" s="66"/>
      <c r="I140" s="192"/>
      <c r="J140" s="60"/>
      <c r="K140" s="258"/>
      <c r="L140" s="441">
        <v>450</v>
      </c>
      <c r="M140" s="81"/>
      <c r="N140" s="101"/>
      <c r="O140" s="486"/>
      <c r="P140" s="193"/>
      <c r="Q140" s="602"/>
      <c r="R140" s="81"/>
      <c r="S140" s="194"/>
    </row>
    <row r="141" spans="1:19" ht="12.75" customHeight="1">
      <c r="A141" s="90"/>
      <c r="B141" s="436"/>
      <c r="C141" s="8"/>
      <c r="D141" s="327"/>
      <c r="E141" s="38"/>
      <c r="F141" s="390"/>
      <c r="G141" s="463">
        <f t="shared" si="6"/>
        <v>0</v>
      </c>
      <c r="H141" s="66"/>
      <c r="I141" s="192"/>
      <c r="J141" s="60"/>
      <c r="K141" s="258"/>
      <c r="L141" s="441"/>
      <c r="M141" s="81"/>
      <c r="N141" s="101"/>
      <c r="O141" s="486"/>
      <c r="P141" s="193"/>
      <c r="Q141" s="602"/>
      <c r="R141" s="81"/>
      <c r="S141" s="194"/>
    </row>
    <row r="142" spans="1:19" ht="12.75">
      <c r="A142" s="90"/>
      <c r="B142" s="436"/>
      <c r="C142" s="8"/>
      <c r="D142" s="327"/>
      <c r="E142" s="38"/>
      <c r="F142" s="39"/>
      <c r="G142" s="463">
        <f t="shared" si="6"/>
        <v>0</v>
      </c>
      <c r="H142" s="66"/>
      <c r="I142" s="192"/>
      <c r="J142" s="60"/>
      <c r="K142" s="258"/>
      <c r="L142" s="441"/>
      <c r="M142" s="81"/>
      <c r="N142" s="101"/>
      <c r="O142" s="486"/>
      <c r="P142" s="193"/>
      <c r="Q142" s="602"/>
      <c r="R142" s="81"/>
      <c r="S142" s="194"/>
    </row>
    <row r="143" spans="1:19" ht="12.75">
      <c r="A143" s="90"/>
      <c r="B143" s="436"/>
      <c r="C143" s="8"/>
      <c r="D143" s="327"/>
      <c r="E143" s="38"/>
      <c r="F143" s="39"/>
      <c r="G143" s="463">
        <f t="shared" si="6"/>
        <v>0</v>
      </c>
      <c r="H143" s="66">
        <f>SUM(G139:G143)</f>
        <v>900</v>
      </c>
      <c r="I143" s="192"/>
      <c r="J143" s="60"/>
      <c r="K143" s="258"/>
      <c r="L143" s="441"/>
      <c r="M143" s="81"/>
      <c r="N143" s="101"/>
      <c r="O143" s="486"/>
      <c r="P143" s="193"/>
      <c r="Q143" s="602"/>
      <c r="R143" s="81"/>
      <c r="S143" s="194"/>
    </row>
    <row r="144" spans="1:19" ht="12.75">
      <c r="A144" s="277"/>
      <c r="B144" s="437"/>
      <c r="C144" s="294"/>
      <c r="D144" s="270"/>
      <c r="E144" s="21"/>
      <c r="F144" s="318"/>
      <c r="G144" s="463">
        <f t="shared" si="6"/>
        <v>0</v>
      </c>
      <c r="H144" s="291" t="s">
        <v>417</v>
      </c>
      <c r="I144" s="192"/>
      <c r="J144" s="60"/>
      <c r="K144" s="258"/>
      <c r="L144" s="441"/>
      <c r="M144" s="81"/>
      <c r="N144" s="101"/>
      <c r="O144" s="486"/>
      <c r="P144" s="193"/>
      <c r="Q144" s="602"/>
      <c r="R144" s="81"/>
      <c r="S144" s="194"/>
    </row>
    <row r="145" spans="1:19" ht="12.75">
      <c r="A145" s="90" t="s">
        <v>175</v>
      </c>
      <c r="B145" s="27" t="s">
        <v>176</v>
      </c>
      <c r="C145" s="8"/>
      <c r="D145" s="93" t="s">
        <v>41</v>
      </c>
      <c r="E145" s="11"/>
      <c r="F145" s="26" t="s">
        <v>187</v>
      </c>
      <c r="G145" s="463">
        <f t="shared" si="6"/>
        <v>300</v>
      </c>
      <c r="H145" s="57"/>
      <c r="I145" s="192"/>
      <c r="J145" s="60"/>
      <c r="K145" s="258"/>
      <c r="L145" s="441">
        <v>300</v>
      </c>
      <c r="M145" s="81"/>
      <c r="N145" s="101"/>
      <c r="O145" s="486"/>
      <c r="P145" s="193"/>
      <c r="Q145" s="602"/>
      <c r="R145" s="81"/>
      <c r="S145" s="194"/>
    </row>
    <row r="146" spans="1:19" ht="12.75">
      <c r="A146" s="90" t="s">
        <v>175</v>
      </c>
      <c r="B146" s="27" t="s">
        <v>176</v>
      </c>
      <c r="C146" s="8"/>
      <c r="D146" s="93"/>
      <c r="E146" s="11"/>
      <c r="F146" s="26" t="s">
        <v>188</v>
      </c>
      <c r="G146" s="463">
        <f t="shared" si="6"/>
        <v>100</v>
      </c>
      <c r="H146" s="57"/>
      <c r="I146" s="192"/>
      <c r="J146" s="60"/>
      <c r="K146" s="258"/>
      <c r="L146" s="441">
        <v>100</v>
      </c>
      <c r="M146" s="81"/>
      <c r="N146" s="101"/>
      <c r="O146" s="486"/>
      <c r="P146" s="193"/>
      <c r="Q146" s="602"/>
      <c r="R146" s="81"/>
      <c r="S146" s="194"/>
    </row>
    <row r="147" spans="1:19" ht="12.75">
      <c r="A147" s="90"/>
      <c r="B147" s="436"/>
      <c r="C147" s="8"/>
      <c r="D147" s="93"/>
      <c r="E147" s="11"/>
      <c r="F147" s="26"/>
      <c r="G147" s="463">
        <f t="shared" si="6"/>
        <v>0</v>
      </c>
      <c r="H147" s="57"/>
      <c r="I147" s="192"/>
      <c r="J147" s="60"/>
      <c r="K147" s="258"/>
      <c r="L147" s="441"/>
      <c r="M147" s="81"/>
      <c r="N147" s="101"/>
      <c r="O147" s="486"/>
      <c r="P147" s="193"/>
      <c r="Q147" s="602"/>
      <c r="R147" s="81"/>
      <c r="S147" s="194"/>
    </row>
    <row r="148" spans="1:19" ht="12.75">
      <c r="A148" s="90"/>
      <c r="B148" s="436"/>
      <c r="C148" s="8"/>
      <c r="D148" s="93"/>
      <c r="E148" s="11"/>
      <c r="F148" s="26"/>
      <c r="G148" s="463">
        <f t="shared" si="6"/>
        <v>0</v>
      </c>
      <c r="H148" s="57"/>
      <c r="I148" s="192"/>
      <c r="J148" s="60"/>
      <c r="K148" s="258"/>
      <c r="L148" s="441"/>
      <c r="M148" s="81"/>
      <c r="N148" s="101"/>
      <c r="O148" s="486"/>
      <c r="P148" s="193"/>
      <c r="Q148" s="602"/>
      <c r="R148" s="81"/>
      <c r="S148" s="194"/>
    </row>
    <row r="149" spans="1:19" ht="12.75">
      <c r="A149" s="90"/>
      <c r="B149" s="438"/>
      <c r="C149" s="8"/>
      <c r="D149" s="432"/>
      <c r="E149" s="433"/>
      <c r="F149" s="434"/>
      <c r="G149" s="463">
        <f t="shared" si="6"/>
        <v>0</v>
      </c>
      <c r="H149" s="57">
        <f>SUM(G145:G149)</f>
        <v>400</v>
      </c>
      <c r="I149" s="192"/>
      <c r="J149" s="60"/>
      <c r="K149" s="258"/>
      <c r="L149" s="441"/>
      <c r="M149" s="81"/>
      <c r="N149" s="101"/>
      <c r="O149" s="486"/>
      <c r="P149" s="193"/>
      <c r="Q149" s="602"/>
      <c r="R149" s="81"/>
      <c r="S149" s="194"/>
    </row>
    <row r="150" spans="1:19" ht="13.5" thickBot="1">
      <c r="A150" s="90"/>
      <c r="B150" s="439"/>
      <c r="C150" s="27"/>
      <c r="D150" s="217"/>
      <c r="E150" s="217"/>
      <c r="F150" s="238"/>
      <c r="G150" s="453"/>
      <c r="H150" s="56"/>
      <c r="I150" s="192"/>
      <c r="J150" s="60"/>
      <c r="K150" s="258"/>
      <c r="L150" s="441"/>
      <c r="M150" s="81"/>
      <c r="N150" s="101"/>
      <c r="O150" s="486"/>
      <c r="P150" s="193"/>
      <c r="Q150" s="602"/>
      <c r="R150" s="81"/>
      <c r="S150" s="194"/>
    </row>
    <row r="151" spans="1:37" s="2" customFormat="1" ht="13.5" thickBot="1">
      <c r="A151" s="281"/>
      <c r="B151" s="440"/>
      <c r="C151" s="147"/>
      <c r="D151" s="331" t="s">
        <v>9</v>
      </c>
      <c r="E151" s="332"/>
      <c r="F151" s="391"/>
      <c r="G151" s="457">
        <f>SUM(I151:R151)</f>
        <v>56748</v>
      </c>
      <c r="H151" s="221">
        <f aca="true" t="shared" si="7" ref="H151:R151">SUM(H32:H150)</f>
        <v>56648</v>
      </c>
      <c r="I151" s="221">
        <f>SUM(I32:I150)</f>
        <v>32072</v>
      </c>
      <c r="J151" s="221">
        <f>SUM(J32:J150)</f>
        <v>0</v>
      </c>
      <c r="K151" s="221">
        <f>SUM(K32:K150)</f>
        <v>0</v>
      </c>
      <c r="L151" s="221">
        <f>SUM(L32:L150)</f>
        <v>15897</v>
      </c>
      <c r="M151" s="221">
        <f t="shared" si="7"/>
        <v>2200</v>
      </c>
      <c r="N151" s="221">
        <f t="shared" si="7"/>
        <v>4751</v>
      </c>
      <c r="O151" s="221">
        <f t="shared" si="7"/>
        <v>0</v>
      </c>
      <c r="P151" s="221">
        <f t="shared" si="7"/>
        <v>1477</v>
      </c>
      <c r="Q151" s="605">
        <f t="shared" si="7"/>
        <v>351</v>
      </c>
      <c r="R151" s="221">
        <f t="shared" si="7"/>
        <v>0</v>
      </c>
      <c r="S151" s="103">
        <f>SUM(I151:R151)</f>
        <v>56748</v>
      </c>
      <c r="T151" s="639"/>
      <c r="U151" s="639"/>
      <c r="V151" s="639"/>
      <c r="W151" s="639"/>
      <c r="X151" s="639"/>
      <c r="Y151" s="639"/>
      <c r="Z151" s="639"/>
      <c r="AA151" s="639"/>
      <c r="AB151" s="639"/>
      <c r="AC151" s="639"/>
      <c r="AD151" s="639"/>
      <c r="AE151" s="639"/>
      <c r="AF151" s="639"/>
      <c r="AG151" s="639"/>
      <c r="AH151" s="639"/>
      <c r="AI151" s="639"/>
      <c r="AJ151" s="639"/>
      <c r="AK151" s="639"/>
    </row>
    <row r="152" spans="3:19" ht="12.75">
      <c r="C152" s="8"/>
      <c r="D152" s="309"/>
      <c r="E152" s="309"/>
      <c r="F152" s="392"/>
      <c r="G152" s="458"/>
      <c r="H152" s="55"/>
      <c r="I152" s="192"/>
      <c r="J152" s="60"/>
      <c r="K152" s="258"/>
      <c r="L152" s="441"/>
      <c r="M152" s="81"/>
      <c r="N152" s="101"/>
      <c r="O152" s="486"/>
      <c r="P152" s="193"/>
      <c r="Q152" s="602"/>
      <c r="R152" s="81"/>
      <c r="S152" s="194">
        <f>SUM(H152)</f>
        <v>0</v>
      </c>
    </row>
    <row r="153" spans="3:19" ht="12.75">
      <c r="C153" s="8"/>
      <c r="D153" s="309"/>
      <c r="E153" s="309"/>
      <c r="F153" s="393"/>
      <c r="G153" s="459"/>
      <c r="H153" s="55"/>
      <c r="I153" s="192"/>
      <c r="J153" s="60"/>
      <c r="K153" s="258"/>
      <c r="L153" s="441"/>
      <c r="M153" s="81"/>
      <c r="N153" s="101"/>
      <c r="O153" s="486"/>
      <c r="P153" s="193"/>
      <c r="Q153" s="602"/>
      <c r="R153" s="81"/>
      <c r="S153" s="194"/>
    </row>
    <row r="154" spans="3:19" ht="12.75">
      <c r="C154" s="8"/>
      <c r="D154" s="9"/>
      <c r="E154" s="9"/>
      <c r="F154" s="394"/>
      <c r="G154" s="463"/>
      <c r="H154" s="56"/>
      <c r="I154" s="192"/>
      <c r="J154" s="60"/>
      <c r="K154" s="258"/>
      <c r="L154" s="441"/>
      <c r="M154" s="81"/>
      <c r="N154" s="101"/>
      <c r="O154" s="486"/>
      <c r="P154" s="193"/>
      <c r="Q154" s="602"/>
      <c r="R154" s="81"/>
      <c r="S154" s="194">
        <f>SUM(S151:S152)</f>
        <v>56748</v>
      </c>
    </row>
    <row r="155" spans="3:19" ht="12.75">
      <c r="C155" s="8"/>
      <c r="D155" s="9"/>
      <c r="E155" s="9"/>
      <c r="F155" s="394"/>
      <c r="G155" s="460"/>
      <c r="H155" s="56"/>
      <c r="I155" s="192"/>
      <c r="J155" s="60"/>
      <c r="K155" s="258"/>
      <c r="L155" s="441"/>
      <c r="M155" s="81"/>
      <c r="N155" s="101"/>
      <c r="O155" s="486"/>
      <c r="P155" s="193"/>
      <c r="Q155" s="602"/>
      <c r="R155" s="81"/>
      <c r="S155" s="194"/>
    </row>
    <row r="156" spans="3:19" ht="12.75">
      <c r="C156" s="8"/>
      <c r="D156" s="43" t="s">
        <v>162</v>
      </c>
      <c r="E156" s="322"/>
      <c r="F156" s="395" t="s">
        <v>14</v>
      </c>
      <c r="G156" s="450"/>
      <c r="H156" s="56"/>
      <c r="I156" s="192"/>
      <c r="J156" s="60"/>
      <c r="K156" s="258"/>
      <c r="L156" s="441"/>
      <c r="M156" s="81"/>
      <c r="N156" s="101"/>
      <c r="O156" s="486"/>
      <c r="P156" s="193"/>
      <c r="Q156" s="602"/>
      <c r="R156" s="81"/>
      <c r="S156" s="194"/>
    </row>
    <row r="157" spans="3:19" ht="12.75">
      <c r="C157" s="8"/>
      <c r="D157" s="9"/>
      <c r="E157" s="9"/>
      <c r="F157" s="360"/>
      <c r="G157" s="450"/>
      <c r="H157" s="56"/>
      <c r="I157" s="192"/>
      <c r="J157" s="60"/>
      <c r="K157" s="258"/>
      <c r="L157" s="441"/>
      <c r="M157" s="81"/>
      <c r="N157" s="101"/>
      <c r="O157" s="486"/>
      <c r="P157" s="193"/>
      <c r="Q157" s="602"/>
      <c r="R157" s="81"/>
      <c r="S157" s="194"/>
    </row>
    <row r="158" spans="1:19" ht="12.75">
      <c r="A158" s="42" t="s">
        <v>450</v>
      </c>
      <c r="B158" s="560" t="s">
        <v>398</v>
      </c>
      <c r="C158" s="8">
        <v>100</v>
      </c>
      <c r="D158" s="217" t="s">
        <v>70</v>
      </c>
      <c r="E158" s="217" t="s">
        <v>451</v>
      </c>
      <c r="F158" s="333" t="s">
        <v>452</v>
      </c>
      <c r="G158" s="463">
        <f aca="true" t="shared" si="8" ref="G158:G165">SUM(I158:R158)</f>
        <v>70</v>
      </c>
      <c r="H158" s="56"/>
      <c r="I158" s="192"/>
      <c r="J158" s="60">
        <v>70</v>
      </c>
      <c r="K158" s="258"/>
      <c r="L158" s="441"/>
      <c r="M158" s="81"/>
      <c r="N158" s="101"/>
      <c r="O158" s="486"/>
      <c r="P158" s="193"/>
      <c r="Q158" s="602"/>
      <c r="R158" s="81"/>
      <c r="S158" s="194"/>
    </row>
    <row r="159" spans="1:19" ht="12.75">
      <c r="A159" s="42" t="s">
        <v>142</v>
      </c>
      <c r="B159" s="560" t="s">
        <v>398</v>
      </c>
      <c r="C159" s="8"/>
      <c r="D159" s="217"/>
      <c r="E159" s="217"/>
      <c r="F159" s="333" t="s">
        <v>578</v>
      </c>
      <c r="G159" s="463">
        <f t="shared" si="8"/>
        <v>60</v>
      </c>
      <c r="H159" s="56"/>
      <c r="I159" s="274"/>
      <c r="J159" s="60">
        <v>60</v>
      </c>
      <c r="K159" s="258"/>
      <c r="L159" s="441"/>
      <c r="M159" s="81"/>
      <c r="N159" s="101"/>
      <c r="O159" s="486"/>
      <c r="P159" s="193"/>
      <c r="Q159" s="602"/>
      <c r="R159" s="81"/>
      <c r="S159" s="194"/>
    </row>
    <row r="160" spans="1:19" ht="12.75">
      <c r="A160" s="42" t="s">
        <v>686</v>
      </c>
      <c r="B160" s="560" t="s">
        <v>366</v>
      </c>
      <c r="C160" s="8"/>
      <c r="D160" s="217"/>
      <c r="E160" s="217" t="s">
        <v>687</v>
      </c>
      <c r="F160" s="333" t="s">
        <v>688</v>
      </c>
      <c r="G160" s="463">
        <f t="shared" si="8"/>
        <v>100</v>
      </c>
      <c r="H160" s="56"/>
      <c r="I160" s="274"/>
      <c r="J160" s="60"/>
      <c r="K160" s="258"/>
      <c r="L160" s="441"/>
      <c r="M160" s="81"/>
      <c r="N160" s="101"/>
      <c r="O160" s="486"/>
      <c r="P160" s="193">
        <v>100</v>
      </c>
      <c r="Q160" s="602"/>
      <c r="R160" s="81"/>
      <c r="S160" s="194"/>
    </row>
    <row r="161" spans="1:19" ht="12.75">
      <c r="A161" s="42" t="s">
        <v>453</v>
      </c>
      <c r="B161" s="560" t="s">
        <v>398</v>
      </c>
      <c r="C161" s="8"/>
      <c r="D161" s="217"/>
      <c r="E161" s="217" t="s">
        <v>457</v>
      </c>
      <c r="F161" s="333" t="s">
        <v>454</v>
      </c>
      <c r="G161" s="463">
        <f t="shared" si="8"/>
        <v>60</v>
      </c>
      <c r="H161" s="56"/>
      <c r="I161" s="274"/>
      <c r="J161" s="60">
        <v>60</v>
      </c>
      <c r="K161" s="258"/>
      <c r="L161" s="441"/>
      <c r="M161" s="81"/>
      <c r="N161" s="101"/>
      <c r="O161" s="486"/>
      <c r="P161" s="193"/>
      <c r="Q161" s="602"/>
      <c r="R161" s="81"/>
      <c r="S161" s="194"/>
    </row>
    <row r="162" spans="1:19" ht="12.75">
      <c r="A162" s="42" t="s">
        <v>450</v>
      </c>
      <c r="B162" s="560" t="s">
        <v>398</v>
      </c>
      <c r="C162" s="8"/>
      <c r="D162" s="217"/>
      <c r="E162" s="217" t="s">
        <v>455</v>
      </c>
      <c r="F162" s="333" t="s">
        <v>458</v>
      </c>
      <c r="G162" s="463">
        <f t="shared" si="8"/>
        <v>10</v>
      </c>
      <c r="H162" s="56"/>
      <c r="I162" s="274"/>
      <c r="J162" s="60">
        <v>10</v>
      </c>
      <c r="K162" s="258"/>
      <c r="L162" s="441"/>
      <c r="M162" s="81"/>
      <c r="N162" s="101"/>
      <c r="O162" s="486"/>
      <c r="P162" s="193"/>
      <c r="Q162" s="602"/>
      <c r="R162" s="81"/>
      <c r="S162" s="194"/>
    </row>
    <row r="163" spans="1:19" ht="12.75">
      <c r="A163" s="42" t="s">
        <v>632</v>
      </c>
      <c r="B163" s="560" t="s">
        <v>398</v>
      </c>
      <c r="C163" s="8"/>
      <c r="D163" s="217"/>
      <c r="E163" s="217"/>
      <c r="F163" s="333" t="s">
        <v>456</v>
      </c>
      <c r="G163" s="463">
        <f t="shared" si="8"/>
        <v>100</v>
      </c>
      <c r="H163" s="56"/>
      <c r="I163" s="274"/>
      <c r="J163" s="60">
        <f>50+50</f>
        <v>100</v>
      </c>
      <c r="K163" s="258"/>
      <c r="L163" s="441"/>
      <c r="M163" s="81"/>
      <c r="N163" s="101"/>
      <c r="O163" s="486"/>
      <c r="P163" s="193"/>
      <c r="Q163" s="602"/>
      <c r="R163" s="81"/>
      <c r="S163" s="194"/>
    </row>
    <row r="164" spans="1:19" ht="12.75">
      <c r="A164" s="42" t="s">
        <v>732</v>
      </c>
      <c r="B164" s="560" t="s">
        <v>398</v>
      </c>
      <c r="C164" s="8"/>
      <c r="D164" s="217"/>
      <c r="E164" s="217"/>
      <c r="F164" s="333" t="s">
        <v>733</v>
      </c>
      <c r="G164" s="463">
        <f t="shared" si="8"/>
        <v>0</v>
      </c>
      <c r="H164" s="56"/>
      <c r="I164" s="274"/>
      <c r="J164" s="60">
        <f>60-60</f>
        <v>0</v>
      </c>
      <c r="K164" s="258"/>
      <c r="L164" s="441"/>
      <c r="M164" s="81"/>
      <c r="N164" s="101"/>
      <c r="O164" s="486"/>
      <c r="P164" s="193"/>
      <c r="Q164" s="602"/>
      <c r="R164" s="81"/>
      <c r="S164" s="194"/>
    </row>
    <row r="165" spans="1:19" ht="12.75">
      <c r="A165" s="42" t="s">
        <v>401</v>
      </c>
      <c r="B165" s="560" t="s">
        <v>398</v>
      </c>
      <c r="C165" s="8">
        <v>642</v>
      </c>
      <c r="D165" s="217" t="s">
        <v>116</v>
      </c>
      <c r="E165" s="217" t="s">
        <v>312</v>
      </c>
      <c r="F165" s="333" t="s">
        <v>313</v>
      </c>
      <c r="G165" s="463">
        <f t="shared" si="8"/>
        <v>400</v>
      </c>
      <c r="H165" s="56"/>
      <c r="I165" s="192"/>
      <c r="J165" s="60">
        <v>400</v>
      </c>
      <c r="K165" s="258"/>
      <c r="L165" s="441"/>
      <c r="M165" s="81"/>
      <c r="N165" s="101"/>
      <c r="O165" s="486"/>
      <c r="P165" s="193"/>
      <c r="Q165" s="602"/>
      <c r="R165" s="81"/>
      <c r="S165" s="194"/>
    </row>
    <row r="166" spans="3:19" ht="13.5" thickBot="1">
      <c r="C166" s="8"/>
      <c r="D166" s="217"/>
      <c r="E166" s="217"/>
      <c r="F166" s="333"/>
      <c r="G166" s="453"/>
      <c r="H166" s="56"/>
      <c r="I166" s="192"/>
      <c r="J166" s="60"/>
      <c r="K166" s="258"/>
      <c r="L166" s="441"/>
      <c r="M166" s="81"/>
      <c r="N166" s="101"/>
      <c r="O166" s="486"/>
      <c r="P166" s="193"/>
      <c r="Q166" s="602"/>
      <c r="R166" s="81"/>
      <c r="S166" s="194"/>
    </row>
    <row r="167" spans="3:19" ht="13.5" thickBot="1">
      <c r="C167" s="147"/>
      <c r="D167" s="331" t="s">
        <v>9</v>
      </c>
      <c r="E167" s="332"/>
      <c r="F167" s="391"/>
      <c r="G167" s="457">
        <f aca="true" t="shared" si="9" ref="G167:R167">SUM(G157:G166)</f>
        <v>800</v>
      </c>
      <c r="H167" s="221">
        <f t="shared" si="9"/>
        <v>0</v>
      </c>
      <c r="I167" s="62">
        <f t="shared" si="9"/>
        <v>0</v>
      </c>
      <c r="J167" s="62">
        <f t="shared" si="9"/>
        <v>700</v>
      </c>
      <c r="K167" s="62">
        <f t="shared" si="9"/>
        <v>0</v>
      </c>
      <c r="L167" s="62">
        <f t="shared" si="9"/>
        <v>0</v>
      </c>
      <c r="M167" s="62">
        <f t="shared" si="9"/>
        <v>0</v>
      </c>
      <c r="N167" s="62">
        <f t="shared" si="9"/>
        <v>0</v>
      </c>
      <c r="O167" s="456">
        <f t="shared" si="9"/>
        <v>0</v>
      </c>
      <c r="P167" s="62">
        <f t="shared" si="9"/>
        <v>100</v>
      </c>
      <c r="Q167" s="113">
        <f t="shared" si="9"/>
        <v>0</v>
      </c>
      <c r="R167" s="62">
        <f t="shared" si="9"/>
        <v>0</v>
      </c>
      <c r="S167" s="194">
        <f>SUM(I167:R167)</f>
        <v>800</v>
      </c>
    </row>
    <row r="168" spans="3:37" ht="12.75">
      <c r="C168" s="8"/>
      <c r="D168" s="309"/>
      <c r="E168" s="309"/>
      <c r="F168" s="396" t="s">
        <v>491</v>
      </c>
      <c r="G168" s="463">
        <f>SUM(I168:R168)</f>
        <v>0</v>
      </c>
      <c r="H168" s="267"/>
      <c r="I168" s="508"/>
      <c r="J168" s="508"/>
      <c r="K168" s="508"/>
      <c r="L168" s="508"/>
      <c r="M168" s="513"/>
      <c r="N168" s="509"/>
      <c r="O168" s="514"/>
      <c r="P168" s="508"/>
      <c r="Q168" s="606"/>
      <c r="R168" s="511"/>
      <c r="S168" s="512" t="e">
        <f>SUM(#REF!)</f>
        <v>#REF!</v>
      </c>
      <c r="T168" s="640"/>
      <c r="U168" s="640"/>
      <c r="V168" s="640"/>
      <c r="W168" s="640"/>
      <c r="X168" s="640"/>
      <c r="Y168" s="640"/>
      <c r="Z168" s="640"/>
      <c r="AA168" s="640"/>
      <c r="AB168" s="640"/>
      <c r="AC168" s="640"/>
      <c r="AD168" s="640"/>
      <c r="AE168" s="640"/>
      <c r="AF168" s="640"/>
      <c r="AG168" s="640"/>
      <c r="AH168" s="640"/>
      <c r="AI168" s="640"/>
      <c r="AJ168" s="640"/>
      <c r="AK168" s="640"/>
    </row>
    <row r="169" spans="3:37" ht="12.75">
      <c r="C169" s="8"/>
      <c r="D169" s="324"/>
      <c r="E169" s="324"/>
      <c r="F169" s="360"/>
      <c r="G169" s="456">
        <f>SUM(G167:G168)</f>
        <v>800</v>
      </c>
      <c r="H169" s="56"/>
      <c r="I169" s="515">
        <f>SUM(I167-I168)</f>
        <v>0</v>
      </c>
      <c r="J169" s="515">
        <f>SUM(J167-J168)</f>
        <v>700</v>
      </c>
      <c r="K169" s="515">
        <f>SUM(K167-K168)</f>
        <v>0</v>
      </c>
      <c r="L169" s="549">
        <f>SUM(L167-L168)</f>
        <v>0</v>
      </c>
      <c r="M169" s="515">
        <f>SUM(M167-M168)</f>
        <v>0</v>
      </c>
      <c r="N169" s="266">
        <f>SUM(N167:N168)</f>
        <v>0</v>
      </c>
      <c r="O169" s="515">
        <f>SUM(O167-O168)</f>
        <v>0</v>
      </c>
      <c r="P169" s="515">
        <f>SUM(P167-P168)</f>
        <v>100</v>
      </c>
      <c r="Q169" s="607">
        <f>SUM(Q167-Q168)</f>
        <v>0</v>
      </c>
      <c r="R169" s="515">
        <f>SUM(R167-R168)</f>
        <v>0</v>
      </c>
      <c r="S169" s="62" t="e">
        <f>SUM(S167:S168)</f>
        <v>#REF!</v>
      </c>
      <c r="T169" s="641"/>
      <c r="U169" s="641"/>
      <c r="V169" s="641"/>
      <c r="W169" s="641"/>
      <c r="X169" s="641"/>
      <c r="Y169" s="641"/>
      <c r="Z169" s="641"/>
      <c r="AA169" s="641"/>
      <c r="AB169" s="641"/>
      <c r="AC169" s="641"/>
      <c r="AD169" s="641"/>
      <c r="AE169" s="641"/>
      <c r="AF169" s="641"/>
      <c r="AG169" s="641"/>
      <c r="AH169" s="641"/>
      <c r="AI169" s="641"/>
      <c r="AJ169" s="641"/>
      <c r="AK169" s="641"/>
    </row>
    <row r="170" spans="3:37" ht="12.75">
      <c r="C170" s="8"/>
      <c r="D170" s="324"/>
      <c r="E170" s="324"/>
      <c r="F170" s="410" t="s">
        <v>426</v>
      </c>
      <c r="G170" s="461"/>
      <c r="H170" s="56"/>
      <c r="I170" s="276"/>
      <c r="J170" s="60"/>
      <c r="K170" s="258"/>
      <c r="L170" s="441"/>
      <c r="M170" s="81"/>
      <c r="N170" s="203"/>
      <c r="O170" s="486"/>
      <c r="P170" s="193"/>
      <c r="Q170" s="602"/>
      <c r="R170" s="81"/>
      <c r="S170" s="204"/>
      <c r="T170" s="642"/>
      <c r="U170" s="642"/>
      <c r="V170" s="642"/>
      <c r="W170" s="642"/>
      <c r="X170" s="642"/>
      <c r="Y170" s="642"/>
      <c r="Z170" s="642"/>
      <c r="AA170" s="642"/>
      <c r="AB170" s="642"/>
      <c r="AC170" s="642"/>
      <c r="AD170" s="642"/>
      <c r="AE170" s="642"/>
      <c r="AF170" s="642"/>
      <c r="AG170" s="642"/>
      <c r="AH170" s="642"/>
      <c r="AI170" s="642"/>
      <c r="AJ170" s="642"/>
      <c r="AK170" s="642"/>
    </row>
    <row r="171" spans="3:19" ht="12.75">
      <c r="C171" s="8"/>
      <c r="D171" s="334"/>
      <c r="E171" s="323"/>
      <c r="F171" s="33"/>
      <c r="G171" s="450"/>
      <c r="H171" s="56"/>
      <c r="I171" s="276"/>
      <c r="J171" s="60"/>
      <c r="K171" s="258"/>
      <c r="L171" s="441"/>
      <c r="N171" s="515">
        <f>SUM(N169-N170)</f>
        <v>0</v>
      </c>
      <c r="O171" s="486"/>
      <c r="P171" s="193"/>
      <c r="Q171" s="602"/>
      <c r="R171" s="81"/>
      <c r="S171" s="194"/>
    </row>
    <row r="172" spans="3:43" ht="12.75">
      <c r="C172" s="8"/>
      <c r="D172" s="43" t="s">
        <v>37</v>
      </c>
      <c r="E172" s="335"/>
      <c r="F172" s="395" t="s">
        <v>368</v>
      </c>
      <c r="G172" s="450"/>
      <c r="H172" s="56"/>
      <c r="I172" s="192"/>
      <c r="J172" s="60"/>
      <c r="K172" s="258"/>
      <c r="L172" s="441"/>
      <c r="M172" s="81"/>
      <c r="N172" s="265" t="s">
        <v>509</v>
      </c>
      <c r="O172" s="486"/>
      <c r="P172" s="193"/>
      <c r="Q172" s="623"/>
      <c r="R172" s="81"/>
      <c r="S172" s="194"/>
      <c r="T172" s="194"/>
      <c r="U172" s="194"/>
      <c r="V172" s="194"/>
      <c r="W172" s="194"/>
      <c r="X172" s="194"/>
      <c r="Y172" s="194"/>
      <c r="Z172" s="194"/>
      <c r="AA172" s="194"/>
      <c r="AB172" s="194"/>
      <c r="AC172" s="194"/>
      <c r="AD172" s="194"/>
      <c r="AE172" s="194"/>
      <c r="AF172" s="194"/>
      <c r="AG172" s="194"/>
      <c r="AH172" s="194"/>
      <c r="AI172" s="194"/>
      <c r="AJ172" s="194"/>
      <c r="AK172" s="194"/>
      <c r="AL172" s="194"/>
      <c r="AM172" s="624"/>
      <c r="AN172" s="161"/>
      <c r="AO172" s="55"/>
      <c r="AP172" s="55"/>
      <c r="AQ172" s="625">
        <f>SUM(AN172:AP172)</f>
        <v>0</v>
      </c>
    </row>
    <row r="173" spans="3:43" ht="12.75">
      <c r="C173" s="8"/>
      <c r="D173" s="334"/>
      <c r="E173" s="323"/>
      <c r="F173" s="398"/>
      <c r="G173" s="450"/>
      <c r="H173" s="56"/>
      <c r="I173" s="192"/>
      <c r="J173" s="60"/>
      <c r="K173" s="258"/>
      <c r="L173" s="441"/>
      <c r="M173" s="81"/>
      <c r="N173" s="101"/>
      <c r="O173" s="486"/>
      <c r="P173" s="193"/>
      <c r="Q173" s="623"/>
      <c r="R173" s="81"/>
      <c r="S173" s="194"/>
      <c r="T173" s="194"/>
      <c r="U173" s="194"/>
      <c r="V173" s="194"/>
      <c r="W173" s="194"/>
      <c r="X173" s="194"/>
      <c r="Y173" s="194"/>
      <c r="Z173" s="194"/>
      <c r="AA173" s="194"/>
      <c r="AB173" s="194"/>
      <c r="AC173" s="194"/>
      <c r="AD173" s="194"/>
      <c r="AE173" s="194"/>
      <c r="AF173" s="194"/>
      <c r="AG173" s="194"/>
      <c r="AH173" s="194"/>
      <c r="AI173" s="194"/>
      <c r="AJ173" s="194"/>
      <c r="AK173" s="194"/>
      <c r="AL173" s="194"/>
      <c r="AM173" s="624"/>
      <c r="AN173" s="161"/>
      <c r="AO173" s="55"/>
      <c r="AP173" s="55"/>
      <c r="AQ173" s="625">
        <f>SUM(AN173:AP173)</f>
        <v>0</v>
      </c>
    </row>
    <row r="174" spans="1:43" ht="12.75">
      <c r="A174" s="42" t="s">
        <v>136</v>
      </c>
      <c r="B174" s="560" t="s">
        <v>370</v>
      </c>
      <c r="C174" s="8">
        <v>100</v>
      </c>
      <c r="D174" s="40" t="s">
        <v>70</v>
      </c>
      <c r="E174" s="9" t="s">
        <v>402</v>
      </c>
      <c r="F174" s="292" t="s">
        <v>404</v>
      </c>
      <c r="G174" s="589">
        <f aca="true" t="shared" si="10" ref="G174:G188">SUM(I174:S174,AN174:AP174)</f>
        <v>5000</v>
      </c>
      <c r="H174" s="56">
        <f aca="true" t="shared" si="11" ref="H174:H188">SUM(G174)</f>
        <v>5000</v>
      </c>
      <c r="I174" s="192"/>
      <c r="J174" s="60"/>
      <c r="K174" s="258"/>
      <c r="L174" s="441"/>
      <c r="M174" s="60">
        <f>3000+2000</f>
        <v>5000</v>
      </c>
      <c r="N174" s="101"/>
      <c r="O174" s="486"/>
      <c r="P174" s="193"/>
      <c r="Q174" s="623"/>
      <c r="R174" s="81"/>
      <c r="S174" s="194"/>
      <c r="T174" s="194"/>
      <c r="U174" s="194"/>
      <c r="V174" s="194"/>
      <c r="W174" s="194"/>
      <c r="X174" s="194"/>
      <c r="Y174" s="194"/>
      <c r="Z174" s="194"/>
      <c r="AA174" s="194"/>
      <c r="AB174" s="194"/>
      <c r="AC174" s="194"/>
      <c r="AD174" s="194"/>
      <c r="AE174" s="194"/>
      <c r="AF174" s="194"/>
      <c r="AG174" s="194"/>
      <c r="AH174" s="194"/>
      <c r="AI174" s="194"/>
      <c r="AJ174" s="194"/>
      <c r="AK174" s="194"/>
      <c r="AL174" s="194"/>
      <c r="AM174" s="626"/>
      <c r="AN174" s="161"/>
      <c r="AO174" s="55"/>
      <c r="AP174" s="55"/>
      <c r="AQ174" s="625"/>
    </row>
    <row r="175" spans="1:43" ht="12.75">
      <c r="A175" s="42" t="s">
        <v>134</v>
      </c>
      <c r="B175" s="560" t="s">
        <v>400</v>
      </c>
      <c r="C175" s="8"/>
      <c r="D175" s="40"/>
      <c r="E175" s="9" t="s">
        <v>416</v>
      </c>
      <c r="F175" s="292" t="s">
        <v>135</v>
      </c>
      <c r="G175" s="589">
        <f t="shared" si="10"/>
        <v>2000</v>
      </c>
      <c r="H175" s="56">
        <f t="shared" si="11"/>
        <v>2000</v>
      </c>
      <c r="I175" s="108">
        <v>2000</v>
      </c>
      <c r="J175" s="60"/>
      <c r="K175" s="258"/>
      <c r="L175" s="441"/>
      <c r="M175" s="81"/>
      <c r="N175" s="101"/>
      <c r="O175" s="486"/>
      <c r="P175" s="193"/>
      <c r="Q175" s="623"/>
      <c r="R175" s="81"/>
      <c r="S175" s="194"/>
      <c r="T175" s="194"/>
      <c r="U175" s="194"/>
      <c r="V175" s="194"/>
      <c r="W175" s="194"/>
      <c r="X175" s="194"/>
      <c r="Y175" s="194"/>
      <c r="Z175" s="194"/>
      <c r="AA175" s="194"/>
      <c r="AB175" s="194"/>
      <c r="AC175" s="194"/>
      <c r="AD175" s="194"/>
      <c r="AE175" s="194"/>
      <c r="AF175" s="194"/>
      <c r="AG175" s="194"/>
      <c r="AH175" s="194"/>
      <c r="AI175" s="194"/>
      <c r="AJ175" s="194"/>
      <c r="AK175" s="194"/>
      <c r="AL175" s="194"/>
      <c r="AM175" s="626"/>
      <c r="AN175" s="161"/>
      <c r="AO175" s="55"/>
      <c r="AP175" s="55"/>
      <c r="AQ175" s="625"/>
    </row>
    <row r="176" spans="1:43" ht="12.75">
      <c r="A176" s="42" t="s">
        <v>756</v>
      </c>
      <c r="B176" s="560" t="s">
        <v>366</v>
      </c>
      <c r="C176" s="8"/>
      <c r="D176" s="40"/>
      <c r="E176" s="9" t="s">
        <v>726</v>
      </c>
      <c r="F176" s="292" t="s">
        <v>725</v>
      </c>
      <c r="G176" s="589">
        <f t="shared" si="10"/>
        <v>16</v>
      </c>
      <c r="H176" s="56">
        <f t="shared" si="11"/>
        <v>16</v>
      </c>
      <c r="I176" s="108"/>
      <c r="J176" s="60"/>
      <c r="K176" s="258"/>
      <c r="L176" s="441"/>
      <c r="M176" s="81"/>
      <c r="N176" s="101"/>
      <c r="O176" s="486"/>
      <c r="P176" s="193">
        <v>16</v>
      </c>
      <c r="Q176" s="623"/>
      <c r="R176" s="81"/>
      <c r="S176" s="194"/>
      <c r="T176" s="194"/>
      <c r="U176" s="194"/>
      <c r="V176" s="194"/>
      <c r="W176" s="194"/>
      <c r="X176" s="194"/>
      <c r="Y176" s="194"/>
      <c r="Z176" s="194"/>
      <c r="AA176" s="194"/>
      <c r="AB176" s="194"/>
      <c r="AC176" s="194"/>
      <c r="AD176" s="194"/>
      <c r="AE176" s="194"/>
      <c r="AF176" s="194"/>
      <c r="AG176" s="194"/>
      <c r="AH176" s="194"/>
      <c r="AI176" s="194"/>
      <c r="AJ176" s="194"/>
      <c r="AK176" s="194"/>
      <c r="AL176" s="194"/>
      <c r="AM176" s="626"/>
      <c r="AN176" s="161"/>
      <c r="AO176" s="55"/>
      <c r="AP176" s="55"/>
      <c r="AQ176" s="625"/>
    </row>
    <row r="177" spans="1:43" ht="12.75">
      <c r="A177" s="42" t="s">
        <v>723</v>
      </c>
      <c r="B177" s="560" t="s">
        <v>366</v>
      </c>
      <c r="C177" s="8"/>
      <c r="D177" s="40"/>
      <c r="E177" s="9" t="s">
        <v>724</v>
      </c>
      <c r="F177" s="292" t="s">
        <v>725</v>
      </c>
      <c r="G177" s="589">
        <f t="shared" si="10"/>
        <v>23.7</v>
      </c>
      <c r="H177" s="56">
        <f t="shared" si="11"/>
        <v>23.7</v>
      </c>
      <c r="I177" s="108"/>
      <c r="J177" s="60"/>
      <c r="K177" s="258"/>
      <c r="L177" s="441"/>
      <c r="M177" s="81"/>
      <c r="N177" s="101"/>
      <c r="O177" s="486"/>
      <c r="P177" s="193">
        <v>23.7</v>
      </c>
      <c r="Q177" s="623"/>
      <c r="R177" s="81"/>
      <c r="S177" s="194"/>
      <c r="T177" s="194"/>
      <c r="U177" s="194"/>
      <c r="V177" s="194"/>
      <c r="W177" s="194"/>
      <c r="X177" s="194"/>
      <c r="Y177" s="194"/>
      <c r="Z177" s="194"/>
      <c r="AA177" s="194"/>
      <c r="AB177" s="194"/>
      <c r="AC177" s="194"/>
      <c r="AD177" s="194"/>
      <c r="AE177" s="194"/>
      <c r="AF177" s="194"/>
      <c r="AG177" s="194"/>
      <c r="AH177" s="194"/>
      <c r="AI177" s="194"/>
      <c r="AJ177" s="194"/>
      <c r="AK177" s="194"/>
      <c r="AL177" s="194"/>
      <c r="AM177" s="626"/>
      <c r="AN177" s="161"/>
      <c r="AO177" s="55"/>
      <c r="AP177" s="55"/>
      <c r="AQ177" s="625"/>
    </row>
    <row r="178" spans="1:43" ht="12.75">
      <c r="A178" s="42" t="s">
        <v>252</v>
      </c>
      <c r="B178" s="560" t="s">
        <v>370</v>
      </c>
      <c r="C178" s="8"/>
      <c r="D178" s="9"/>
      <c r="E178" s="9" t="s">
        <v>68</v>
      </c>
      <c r="F178" s="292" t="s">
        <v>318</v>
      </c>
      <c r="G178" s="589">
        <f t="shared" si="10"/>
        <v>1800</v>
      </c>
      <c r="H178" s="56">
        <f t="shared" si="11"/>
        <v>1800</v>
      </c>
      <c r="I178" s="192"/>
      <c r="J178" s="60"/>
      <c r="K178" s="258"/>
      <c r="L178" s="441"/>
      <c r="M178" s="81">
        <v>1800</v>
      </c>
      <c r="N178" s="101"/>
      <c r="O178" s="486"/>
      <c r="P178" s="193"/>
      <c r="Q178" s="623"/>
      <c r="R178" s="81"/>
      <c r="S178" s="194"/>
      <c r="T178" s="194"/>
      <c r="U178" s="194"/>
      <c r="V178" s="194"/>
      <c r="W178" s="194"/>
      <c r="X178" s="194"/>
      <c r="Y178" s="194"/>
      <c r="Z178" s="194"/>
      <c r="AA178" s="194"/>
      <c r="AB178" s="194"/>
      <c r="AC178" s="194"/>
      <c r="AD178" s="194"/>
      <c r="AE178" s="194"/>
      <c r="AF178" s="194"/>
      <c r="AG178" s="194"/>
      <c r="AH178" s="194"/>
      <c r="AI178" s="194"/>
      <c r="AJ178" s="194"/>
      <c r="AK178" s="194"/>
      <c r="AL178" s="194"/>
      <c r="AM178" s="626"/>
      <c r="AN178" s="161"/>
      <c r="AO178" s="55"/>
      <c r="AP178" s="55"/>
      <c r="AQ178" s="625"/>
    </row>
    <row r="179" spans="1:43" ht="12.75">
      <c r="A179" s="42" t="s">
        <v>614</v>
      </c>
      <c r="B179" s="560" t="s">
        <v>370</v>
      </c>
      <c r="C179" s="8"/>
      <c r="D179" s="40"/>
      <c r="E179" s="522" t="s">
        <v>69</v>
      </c>
      <c r="F179" s="292" t="s">
        <v>130</v>
      </c>
      <c r="G179" s="589">
        <f t="shared" si="10"/>
        <v>30000</v>
      </c>
      <c r="H179" s="56">
        <f t="shared" si="11"/>
        <v>30000</v>
      </c>
      <c r="I179" s="192"/>
      <c r="J179" s="60"/>
      <c r="K179" s="258"/>
      <c r="L179" s="441"/>
      <c r="M179" s="60">
        <f>10000+10000+10000</f>
        <v>30000</v>
      </c>
      <c r="N179" s="101"/>
      <c r="O179" s="486"/>
      <c r="P179" s="193"/>
      <c r="Q179" s="623"/>
      <c r="R179" s="81"/>
      <c r="S179" s="194"/>
      <c r="T179" s="194"/>
      <c r="U179" s="194"/>
      <c r="V179" s="194"/>
      <c r="W179" s="194"/>
      <c r="X179" s="194"/>
      <c r="Y179" s="194"/>
      <c r="Z179" s="194"/>
      <c r="AA179" s="194"/>
      <c r="AB179" s="194"/>
      <c r="AC179" s="194"/>
      <c r="AD179" s="194"/>
      <c r="AE179" s="194"/>
      <c r="AF179" s="194"/>
      <c r="AG179" s="194"/>
      <c r="AH179" s="194"/>
      <c r="AI179" s="194"/>
      <c r="AJ179" s="194"/>
      <c r="AK179" s="194"/>
      <c r="AL179" s="194"/>
      <c r="AM179" s="626"/>
      <c r="AN179" s="161"/>
      <c r="AO179" s="55"/>
      <c r="AP179" s="55"/>
      <c r="AQ179" s="625"/>
    </row>
    <row r="180" spans="1:43" ht="12.75">
      <c r="A180" s="42" t="s">
        <v>310</v>
      </c>
      <c r="B180" s="560" t="s">
        <v>400</v>
      </c>
      <c r="C180" s="8"/>
      <c r="D180" s="40"/>
      <c r="E180" s="9" t="s">
        <v>446</v>
      </c>
      <c r="F180" s="292" t="s">
        <v>311</v>
      </c>
      <c r="G180" s="589">
        <f t="shared" si="10"/>
        <v>500</v>
      </c>
      <c r="H180" s="56">
        <f t="shared" si="11"/>
        <v>500</v>
      </c>
      <c r="I180" s="108">
        <v>500</v>
      </c>
      <c r="J180" s="60"/>
      <c r="K180" s="258"/>
      <c r="L180" s="441"/>
      <c r="M180" s="81"/>
      <c r="N180" s="101"/>
      <c r="O180" s="486"/>
      <c r="P180" s="193"/>
      <c r="Q180" s="623"/>
      <c r="R180" s="81"/>
      <c r="S180" s="194"/>
      <c r="T180" s="194"/>
      <c r="U180" s="194"/>
      <c r="V180" s="194"/>
      <c r="W180" s="194"/>
      <c r="X180" s="194"/>
      <c r="Y180" s="194"/>
      <c r="Z180" s="194"/>
      <c r="AA180" s="194"/>
      <c r="AB180" s="194"/>
      <c r="AC180" s="194"/>
      <c r="AD180" s="194"/>
      <c r="AE180" s="194"/>
      <c r="AF180" s="194"/>
      <c r="AG180" s="194"/>
      <c r="AH180" s="194"/>
      <c r="AI180" s="194"/>
      <c r="AJ180" s="194"/>
      <c r="AK180" s="194"/>
      <c r="AL180" s="194"/>
      <c r="AM180" s="626"/>
      <c r="AN180" s="161"/>
      <c r="AO180" s="55"/>
      <c r="AP180" s="55"/>
      <c r="AQ180" s="625"/>
    </row>
    <row r="181" spans="1:43" ht="12.75">
      <c r="A181" s="42" t="s">
        <v>711</v>
      </c>
      <c r="B181" s="560" t="s">
        <v>398</v>
      </c>
      <c r="C181" s="8"/>
      <c r="D181" s="40"/>
      <c r="E181" s="9" t="s">
        <v>712</v>
      </c>
      <c r="F181" s="292" t="s">
        <v>713</v>
      </c>
      <c r="G181" s="589">
        <f t="shared" si="10"/>
        <v>100</v>
      </c>
      <c r="H181" s="56">
        <f>SUM(G181)</f>
        <v>100</v>
      </c>
      <c r="I181" s="108"/>
      <c r="J181" s="60">
        <v>100</v>
      </c>
      <c r="K181" s="258"/>
      <c r="L181" s="441"/>
      <c r="M181" s="81"/>
      <c r="N181" s="101"/>
      <c r="O181" s="486"/>
      <c r="P181" s="193"/>
      <c r="Q181" s="623"/>
      <c r="R181" s="81"/>
      <c r="S181" s="194"/>
      <c r="T181" s="194"/>
      <c r="U181" s="194"/>
      <c r="V181" s="194"/>
      <c r="W181" s="194"/>
      <c r="X181" s="194"/>
      <c r="Y181" s="194"/>
      <c r="Z181" s="194"/>
      <c r="AA181" s="194"/>
      <c r="AB181" s="194"/>
      <c r="AC181" s="194"/>
      <c r="AD181" s="194"/>
      <c r="AE181" s="194"/>
      <c r="AF181" s="194"/>
      <c r="AG181" s="194"/>
      <c r="AH181" s="194"/>
      <c r="AI181" s="194"/>
      <c r="AJ181" s="194"/>
      <c r="AK181" s="194"/>
      <c r="AL181" s="194"/>
      <c r="AM181" s="626"/>
      <c r="AN181" s="161"/>
      <c r="AO181" s="55"/>
      <c r="AP181" s="55"/>
      <c r="AQ181" s="625"/>
    </row>
    <row r="182" spans="1:43" ht="12.75">
      <c r="A182" s="42" t="s">
        <v>51</v>
      </c>
      <c r="B182" s="560" t="s">
        <v>400</v>
      </c>
      <c r="C182" s="8"/>
      <c r="D182" s="40"/>
      <c r="E182" s="9" t="s">
        <v>52</v>
      </c>
      <c r="F182" s="292" t="s">
        <v>53</v>
      </c>
      <c r="G182" s="589">
        <f t="shared" si="10"/>
        <v>500</v>
      </c>
      <c r="H182" s="56">
        <f t="shared" si="11"/>
        <v>500</v>
      </c>
      <c r="I182" s="192">
        <v>500</v>
      </c>
      <c r="J182" s="60"/>
      <c r="K182" s="258"/>
      <c r="L182" s="441"/>
      <c r="M182" s="60"/>
      <c r="N182" s="101"/>
      <c r="O182" s="486"/>
      <c r="P182" s="193"/>
      <c r="Q182" s="623"/>
      <c r="R182" s="81"/>
      <c r="S182" s="194"/>
      <c r="T182" s="194"/>
      <c r="U182" s="194"/>
      <c r="V182" s="194"/>
      <c r="W182" s="194"/>
      <c r="X182" s="194"/>
      <c r="Y182" s="194"/>
      <c r="Z182" s="194"/>
      <c r="AA182" s="194"/>
      <c r="AB182" s="194"/>
      <c r="AC182" s="194"/>
      <c r="AD182" s="194"/>
      <c r="AE182" s="194"/>
      <c r="AF182" s="194"/>
      <c r="AG182" s="194"/>
      <c r="AH182" s="194"/>
      <c r="AI182" s="194"/>
      <c r="AJ182" s="194"/>
      <c r="AK182" s="194"/>
      <c r="AL182" s="194"/>
      <c r="AM182" s="626"/>
      <c r="AN182" s="161"/>
      <c r="AO182" s="55"/>
      <c r="AP182" s="55"/>
      <c r="AQ182" s="625"/>
    </row>
    <row r="183" spans="1:43" ht="12.75">
      <c r="A183" s="42" t="s">
        <v>661</v>
      </c>
      <c r="B183" s="560" t="s">
        <v>366</v>
      </c>
      <c r="C183" s="8"/>
      <c r="D183" s="40"/>
      <c r="E183" s="9" t="s">
        <v>662</v>
      </c>
      <c r="F183" s="292" t="s">
        <v>663</v>
      </c>
      <c r="G183" s="589">
        <f t="shared" si="10"/>
        <v>33</v>
      </c>
      <c r="H183" s="56">
        <f>SUM(G183)</f>
        <v>33</v>
      </c>
      <c r="I183" s="192"/>
      <c r="J183" s="60"/>
      <c r="K183" s="258"/>
      <c r="L183" s="441"/>
      <c r="M183" s="60"/>
      <c r="N183" s="101"/>
      <c r="O183" s="486"/>
      <c r="P183" s="193">
        <v>33</v>
      </c>
      <c r="Q183" s="623"/>
      <c r="R183" s="81"/>
      <c r="S183" s="194"/>
      <c r="T183" s="194"/>
      <c r="U183" s="194"/>
      <c r="V183" s="194"/>
      <c r="W183" s="194"/>
      <c r="X183" s="194"/>
      <c r="Y183" s="194"/>
      <c r="Z183" s="194"/>
      <c r="AA183" s="194"/>
      <c r="AB183" s="194"/>
      <c r="AC183" s="194"/>
      <c r="AD183" s="194"/>
      <c r="AE183" s="194"/>
      <c r="AF183" s="194"/>
      <c r="AG183" s="194"/>
      <c r="AH183" s="194"/>
      <c r="AI183" s="194"/>
      <c r="AJ183" s="194"/>
      <c r="AK183" s="194"/>
      <c r="AL183" s="194"/>
      <c r="AM183" s="626"/>
      <c r="AN183" s="161"/>
      <c r="AO183" s="55"/>
      <c r="AP183" s="55"/>
      <c r="AQ183" s="625"/>
    </row>
    <row r="184" spans="1:43" ht="12.75">
      <c r="A184" s="42" t="s">
        <v>334</v>
      </c>
      <c r="B184" s="560" t="s">
        <v>400</v>
      </c>
      <c r="C184" s="8"/>
      <c r="D184" s="40"/>
      <c r="E184" s="9" t="s">
        <v>415</v>
      </c>
      <c r="F184" s="292" t="s">
        <v>335</v>
      </c>
      <c r="G184" s="589">
        <f t="shared" si="10"/>
        <v>430</v>
      </c>
      <c r="H184" s="56">
        <f t="shared" si="11"/>
        <v>430</v>
      </c>
      <c r="I184" s="108">
        <v>430</v>
      </c>
      <c r="J184" s="60"/>
      <c r="K184" s="258"/>
      <c r="L184" s="441"/>
      <c r="M184" s="81"/>
      <c r="N184" s="101"/>
      <c r="O184" s="486"/>
      <c r="P184" s="193"/>
      <c r="Q184" s="623"/>
      <c r="R184" s="81"/>
      <c r="S184" s="194"/>
      <c r="T184" s="194"/>
      <c r="U184" s="194"/>
      <c r="V184" s="194"/>
      <c r="W184" s="194"/>
      <c r="X184" s="194"/>
      <c r="Y184" s="194"/>
      <c r="Z184" s="194"/>
      <c r="AA184" s="194"/>
      <c r="AB184" s="194"/>
      <c r="AC184" s="194"/>
      <c r="AD184" s="194"/>
      <c r="AE184" s="194"/>
      <c r="AF184" s="194"/>
      <c r="AG184" s="194"/>
      <c r="AH184" s="194"/>
      <c r="AI184" s="194"/>
      <c r="AJ184" s="194"/>
      <c r="AK184" s="194"/>
      <c r="AL184" s="194"/>
      <c r="AM184" s="626"/>
      <c r="AN184" s="161"/>
      <c r="AO184" s="55"/>
      <c r="AP184" s="55"/>
      <c r="AQ184" s="625"/>
    </row>
    <row r="185" spans="1:43" ht="12.75">
      <c r="A185" s="42" t="s">
        <v>722</v>
      </c>
      <c r="B185" s="560" t="s">
        <v>370</v>
      </c>
      <c r="C185" s="8"/>
      <c r="D185" s="40"/>
      <c r="E185" s="9" t="s">
        <v>659</v>
      </c>
      <c r="F185" s="292" t="s">
        <v>660</v>
      </c>
      <c r="G185" s="589">
        <f t="shared" si="10"/>
        <v>6300</v>
      </c>
      <c r="H185" s="56">
        <f>SUM(G185)</f>
        <v>6300</v>
      </c>
      <c r="I185" s="108"/>
      <c r="J185" s="60"/>
      <c r="K185" s="258"/>
      <c r="L185" s="441"/>
      <c r="M185" s="81">
        <f>3000+3300</f>
        <v>6300</v>
      </c>
      <c r="N185" s="101"/>
      <c r="O185" s="486"/>
      <c r="P185" s="193"/>
      <c r="Q185" s="623"/>
      <c r="R185" s="81"/>
      <c r="S185" s="194"/>
      <c r="T185" s="194"/>
      <c r="U185" s="194"/>
      <c r="V185" s="194"/>
      <c r="W185" s="194"/>
      <c r="X185" s="194"/>
      <c r="Y185" s="194"/>
      <c r="Z185" s="194"/>
      <c r="AA185" s="194"/>
      <c r="AB185" s="194"/>
      <c r="AC185" s="194"/>
      <c r="AD185" s="194"/>
      <c r="AE185" s="194"/>
      <c r="AF185" s="194"/>
      <c r="AG185" s="194"/>
      <c r="AH185" s="194"/>
      <c r="AI185" s="194"/>
      <c r="AJ185" s="194"/>
      <c r="AK185" s="194"/>
      <c r="AL185" s="194"/>
      <c r="AM185" s="626"/>
      <c r="AN185" s="161"/>
      <c r="AO185" s="55"/>
      <c r="AP185" s="55"/>
      <c r="AQ185" s="625"/>
    </row>
    <row r="186" spans="1:43" ht="12.75">
      <c r="A186" s="42" t="s">
        <v>399</v>
      </c>
      <c r="B186" s="560" t="s">
        <v>398</v>
      </c>
      <c r="C186" s="8"/>
      <c r="D186" s="40"/>
      <c r="E186" s="9" t="s">
        <v>414</v>
      </c>
      <c r="F186" s="292" t="s">
        <v>315</v>
      </c>
      <c r="G186" s="589">
        <f t="shared" si="10"/>
        <v>400</v>
      </c>
      <c r="H186" s="56">
        <f t="shared" si="11"/>
        <v>400</v>
      </c>
      <c r="I186" s="192"/>
      <c r="J186" s="60">
        <v>400</v>
      </c>
      <c r="K186" s="258"/>
      <c r="L186" s="441"/>
      <c r="M186" s="81"/>
      <c r="N186" s="101"/>
      <c r="O186" s="486"/>
      <c r="P186" s="193"/>
      <c r="Q186" s="623"/>
      <c r="R186" s="81"/>
      <c r="S186" s="194"/>
      <c r="T186" s="194"/>
      <c r="U186" s="194"/>
      <c r="V186" s="194"/>
      <c r="W186" s="194"/>
      <c r="X186" s="194"/>
      <c r="Y186" s="194"/>
      <c r="Z186" s="194"/>
      <c r="AA186" s="194"/>
      <c r="AB186" s="194"/>
      <c r="AC186" s="194"/>
      <c r="AD186" s="194"/>
      <c r="AE186" s="194"/>
      <c r="AF186" s="194"/>
      <c r="AG186" s="194"/>
      <c r="AH186" s="194"/>
      <c r="AI186" s="194"/>
      <c r="AJ186" s="194"/>
      <c r="AK186" s="194"/>
      <c r="AL186" s="194"/>
      <c r="AM186" s="626"/>
      <c r="AN186" s="161"/>
      <c r="AO186" s="55"/>
      <c r="AP186" s="55"/>
      <c r="AQ186" s="625"/>
    </row>
    <row r="187" spans="1:43" ht="12.75">
      <c r="A187" s="42" t="s">
        <v>142</v>
      </c>
      <c r="B187" s="560" t="s">
        <v>370</v>
      </c>
      <c r="C187" s="8">
        <v>202</v>
      </c>
      <c r="D187" s="40" t="s">
        <v>143</v>
      </c>
      <c r="E187" s="9" t="s">
        <v>144</v>
      </c>
      <c r="F187" s="292" t="s">
        <v>628</v>
      </c>
      <c r="G187" s="589">
        <f t="shared" si="10"/>
        <v>300</v>
      </c>
      <c r="H187" s="56">
        <f t="shared" si="11"/>
        <v>300</v>
      </c>
      <c r="I187" s="192"/>
      <c r="J187" s="60"/>
      <c r="K187" s="258"/>
      <c r="L187" s="441"/>
      <c r="M187" s="81">
        <v>300</v>
      </c>
      <c r="N187" s="101"/>
      <c r="O187" s="486"/>
      <c r="P187" s="193"/>
      <c r="Q187" s="623"/>
      <c r="R187" s="81"/>
      <c r="S187" s="194"/>
      <c r="T187" s="194"/>
      <c r="U187" s="194"/>
      <c r="V187" s="194"/>
      <c r="W187" s="194"/>
      <c r="X187" s="194"/>
      <c r="Y187" s="194"/>
      <c r="Z187" s="194"/>
      <c r="AA187" s="194"/>
      <c r="AB187" s="194"/>
      <c r="AC187" s="194"/>
      <c r="AD187" s="194"/>
      <c r="AE187" s="194"/>
      <c r="AF187" s="194"/>
      <c r="AG187" s="194"/>
      <c r="AH187" s="194"/>
      <c r="AI187" s="194"/>
      <c r="AJ187" s="194"/>
      <c r="AK187" s="194"/>
      <c r="AL187" s="194"/>
      <c r="AM187" s="626"/>
      <c r="AN187" s="161"/>
      <c r="AO187" s="55"/>
      <c r="AP187" s="55"/>
      <c r="AQ187" s="625"/>
    </row>
    <row r="188" spans="1:43" ht="12.75">
      <c r="A188" s="42" t="s">
        <v>407</v>
      </c>
      <c r="B188" s="560" t="s">
        <v>370</v>
      </c>
      <c r="C188" s="8">
        <v>323</v>
      </c>
      <c r="D188" s="40" t="s">
        <v>441</v>
      </c>
      <c r="E188" s="9" t="s">
        <v>107</v>
      </c>
      <c r="F188" s="292" t="s">
        <v>316</v>
      </c>
      <c r="G188" s="589">
        <f t="shared" si="10"/>
        <v>1800</v>
      </c>
      <c r="H188" s="56">
        <f t="shared" si="11"/>
        <v>1800</v>
      </c>
      <c r="I188" s="192"/>
      <c r="J188" s="60"/>
      <c r="K188" s="258"/>
      <c r="L188" s="441"/>
      <c r="M188" s="60">
        <v>1800</v>
      </c>
      <c r="N188" s="101"/>
      <c r="O188" s="486"/>
      <c r="P188" s="193"/>
      <c r="Q188" s="623"/>
      <c r="R188" s="81"/>
      <c r="S188" s="194"/>
      <c r="T188" s="194"/>
      <c r="U188" s="194"/>
      <c r="V188" s="194"/>
      <c r="W188" s="194"/>
      <c r="X188" s="194"/>
      <c r="Y188" s="194"/>
      <c r="Z188" s="194"/>
      <c r="AA188" s="194"/>
      <c r="AB188" s="194"/>
      <c r="AC188" s="194"/>
      <c r="AD188" s="194"/>
      <c r="AE188" s="194"/>
      <c r="AF188" s="194"/>
      <c r="AG188" s="194"/>
      <c r="AH188" s="194"/>
      <c r="AI188" s="194"/>
      <c r="AJ188" s="194"/>
      <c r="AK188" s="194"/>
      <c r="AL188" s="194"/>
      <c r="AM188" s="626"/>
      <c r="AN188" s="161"/>
      <c r="AO188" s="55"/>
      <c r="AP188" s="55"/>
      <c r="AQ188" s="625"/>
    </row>
    <row r="189" spans="1:43" ht="12.75">
      <c r="A189" s="42" t="s">
        <v>539</v>
      </c>
      <c r="B189" s="560" t="s">
        <v>400</v>
      </c>
      <c r="C189" s="8">
        <v>642</v>
      </c>
      <c r="D189" s="40" t="s">
        <v>116</v>
      </c>
      <c r="E189" s="9" t="s">
        <v>540</v>
      </c>
      <c r="F189" s="292" t="s">
        <v>541</v>
      </c>
      <c r="G189" s="589">
        <v>1500</v>
      </c>
      <c r="H189" s="56">
        <f>SUM(G189)</f>
        <v>1500</v>
      </c>
      <c r="I189" s="192">
        <v>1500</v>
      </c>
      <c r="J189" s="60"/>
      <c r="K189" s="258"/>
      <c r="L189" s="441"/>
      <c r="M189" s="60"/>
      <c r="N189" s="101"/>
      <c r="O189" s="486"/>
      <c r="P189" s="193"/>
      <c r="Q189" s="623"/>
      <c r="R189" s="81"/>
      <c r="S189" s="194"/>
      <c r="T189" s="194"/>
      <c r="U189" s="194"/>
      <c r="V189" s="194"/>
      <c r="W189" s="194"/>
      <c r="X189" s="194"/>
      <c r="Y189" s="194"/>
      <c r="Z189" s="194"/>
      <c r="AA189" s="194"/>
      <c r="AB189" s="194"/>
      <c r="AC189" s="194"/>
      <c r="AD189" s="194"/>
      <c r="AE189" s="194"/>
      <c r="AF189" s="194"/>
      <c r="AG189" s="194"/>
      <c r="AH189" s="194"/>
      <c r="AI189" s="194"/>
      <c r="AJ189" s="194"/>
      <c r="AK189" s="194"/>
      <c r="AL189" s="194"/>
      <c r="AM189" s="626"/>
      <c r="AN189" s="161"/>
      <c r="AO189" s="55"/>
      <c r="AP189" s="55"/>
      <c r="AQ189" s="625"/>
    </row>
    <row r="190" spans="1:43" ht="12.75">
      <c r="A190" s="42" t="s">
        <v>314</v>
      </c>
      <c r="B190" s="560" t="s">
        <v>398</v>
      </c>
      <c r="C190" s="8"/>
      <c r="D190" s="40"/>
      <c r="E190" s="11" t="s">
        <v>219</v>
      </c>
      <c r="F190" s="399" t="s">
        <v>529</v>
      </c>
      <c r="G190" s="567">
        <f>SUM(I190:S190,AN190:AP190)</f>
        <v>54</v>
      </c>
      <c r="H190" s="57"/>
      <c r="I190" s="192"/>
      <c r="J190" s="60">
        <v>54</v>
      </c>
      <c r="K190" s="258"/>
      <c r="L190" s="441"/>
      <c r="M190" s="60"/>
      <c r="N190" s="101"/>
      <c r="O190" s="486"/>
      <c r="P190" s="193"/>
      <c r="Q190" s="623"/>
      <c r="R190" s="81"/>
      <c r="S190" s="194"/>
      <c r="T190" s="194"/>
      <c r="U190" s="194"/>
      <c r="V190" s="194"/>
      <c r="W190" s="194"/>
      <c r="X190" s="194"/>
      <c r="Y190" s="194"/>
      <c r="Z190" s="194"/>
      <c r="AA190" s="194"/>
      <c r="AB190" s="194"/>
      <c r="AC190" s="194"/>
      <c r="AD190" s="194"/>
      <c r="AE190" s="194"/>
      <c r="AF190" s="194"/>
      <c r="AG190" s="194"/>
      <c r="AH190" s="194"/>
      <c r="AI190" s="194"/>
      <c r="AJ190" s="194"/>
      <c r="AK190" s="194"/>
      <c r="AL190" s="194"/>
      <c r="AM190" s="626"/>
      <c r="AN190" s="161"/>
      <c r="AO190" s="55"/>
      <c r="AP190" s="55"/>
      <c r="AQ190" s="625"/>
    </row>
    <row r="191" spans="1:43" ht="12.75">
      <c r="A191" s="42" t="s">
        <v>110</v>
      </c>
      <c r="B191" s="560" t="s">
        <v>398</v>
      </c>
      <c r="C191" s="8"/>
      <c r="D191" s="40"/>
      <c r="E191" s="11"/>
      <c r="F191" s="399" t="s">
        <v>111</v>
      </c>
      <c r="G191" s="567">
        <f>SUM(I191:S191,AN191:AP191)</f>
        <v>70</v>
      </c>
      <c r="H191" s="57"/>
      <c r="I191" s="192"/>
      <c r="J191" s="60">
        <v>70</v>
      </c>
      <c r="K191" s="258"/>
      <c r="L191" s="441"/>
      <c r="M191" s="60"/>
      <c r="N191" s="101"/>
      <c r="O191" s="486"/>
      <c r="P191" s="193"/>
      <c r="Q191" s="623"/>
      <c r="R191" s="81"/>
      <c r="S191" s="194"/>
      <c r="T191" s="194"/>
      <c r="U191" s="194"/>
      <c r="V191" s="194"/>
      <c r="W191" s="194"/>
      <c r="X191" s="194"/>
      <c r="Y191" s="194"/>
      <c r="Z191" s="194"/>
      <c r="AA191" s="194"/>
      <c r="AB191" s="194"/>
      <c r="AC191" s="194"/>
      <c r="AD191" s="194"/>
      <c r="AE191" s="194"/>
      <c r="AF191" s="194"/>
      <c r="AG191" s="194"/>
      <c r="AH191" s="194"/>
      <c r="AI191" s="194"/>
      <c r="AJ191" s="194"/>
      <c r="AK191" s="194"/>
      <c r="AL191" s="194"/>
      <c r="AM191" s="626"/>
      <c r="AN191" s="161"/>
      <c r="AO191" s="55"/>
      <c r="AP191" s="55"/>
      <c r="AQ191" s="625"/>
    </row>
    <row r="192" spans="1:43" ht="12.75">
      <c r="A192" s="42" t="s">
        <v>615</v>
      </c>
      <c r="B192" s="560" t="s">
        <v>398</v>
      </c>
      <c r="C192" s="8"/>
      <c r="D192" s="40"/>
      <c r="E192" s="11"/>
      <c r="F192" s="399" t="s">
        <v>112</v>
      </c>
      <c r="G192" s="567">
        <f>SUM(I192:S192,AN192:AP192)</f>
        <v>35</v>
      </c>
      <c r="H192" s="57"/>
      <c r="I192" s="192"/>
      <c r="J192" s="60">
        <f>50+50-65</f>
        <v>35</v>
      </c>
      <c r="K192" s="258"/>
      <c r="L192" s="441"/>
      <c r="M192" s="60"/>
      <c r="N192" s="101"/>
      <c r="O192" s="486"/>
      <c r="P192" s="193"/>
      <c r="Q192" s="623"/>
      <c r="R192" s="81"/>
      <c r="S192" s="194"/>
      <c r="T192" s="194"/>
      <c r="U192" s="194"/>
      <c r="V192" s="194"/>
      <c r="W192" s="194"/>
      <c r="X192" s="194"/>
      <c r="Y192" s="194"/>
      <c r="Z192" s="194"/>
      <c r="AA192" s="194"/>
      <c r="AB192" s="194"/>
      <c r="AC192" s="194"/>
      <c r="AD192" s="194"/>
      <c r="AE192" s="194"/>
      <c r="AF192" s="194"/>
      <c r="AG192" s="194"/>
      <c r="AH192" s="194"/>
      <c r="AI192" s="194"/>
      <c r="AJ192" s="194"/>
      <c r="AK192" s="194"/>
      <c r="AL192" s="194"/>
      <c r="AM192" s="626"/>
      <c r="AN192" s="161"/>
      <c r="AO192" s="55"/>
      <c r="AP192" s="55"/>
      <c r="AQ192" s="625"/>
    </row>
    <row r="193" spans="1:43" ht="12.75">
      <c r="A193" s="42" t="s">
        <v>658</v>
      </c>
      <c r="B193" s="560" t="s">
        <v>398</v>
      </c>
      <c r="C193" s="8"/>
      <c r="D193" s="40"/>
      <c r="E193" s="11"/>
      <c r="F193" s="399" t="s">
        <v>113</v>
      </c>
      <c r="G193" s="567">
        <f>SUM(I193:S193,AN193:AP193)</f>
        <v>255</v>
      </c>
      <c r="H193" s="51">
        <f>SUM(G190:G193)</f>
        <v>414</v>
      </c>
      <c r="I193" s="192"/>
      <c r="J193" s="60">
        <f>80+100+10+65</f>
        <v>255</v>
      </c>
      <c r="K193" s="258"/>
      <c r="L193" s="441"/>
      <c r="M193" s="60"/>
      <c r="N193" s="101"/>
      <c r="O193" s="486"/>
      <c r="P193" s="193"/>
      <c r="Q193" s="623"/>
      <c r="R193" s="81"/>
      <c r="S193" s="194"/>
      <c r="T193" s="194"/>
      <c r="U193" s="194"/>
      <c r="V193" s="194"/>
      <c r="W193" s="194"/>
      <c r="X193" s="194"/>
      <c r="Y193" s="194"/>
      <c r="Z193" s="194"/>
      <c r="AA193" s="194"/>
      <c r="AB193" s="194"/>
      <c r="AC193" s="194"/>
      <c r="AD193" s="194"/>
      <c r="AE193" s="194"/>
      <c r="AF193" s="194"/>
      <c r="AG193" s="194"/>
      <c r="AH193" s="194"/>
      <c r="AI193" s="194"/>
      <c r="AJ193" s="194"/>
      <c r="AK193" s="194"/>
      <c r="AL193" s="194"/>
      <c r="AM193" s="626"/>
      <c r="AN193" s="161"/>
      <c r="AO193" s="55"/>
      <c r="AP193" s="55"/>
      <c r="AQ193" s="625"/>
    </row>
    <row r="194" spans="1:43" ht="12.75">
      <c r="A194" s="42" t="s">
        <v>319</v>
      </c>
      <c r="B194" s="560" t="s">
        <v>370</v>
      </c>
      <c r="C194" s="8">
        <v>724</v>
      </c>
      <c r="D194" s="40" t="s">
        <v>15</v>
      </c>
      <c r="E194" s="40" t="s">
        <v>468</v>
      </c>
      <c r="F194" s="292" t="s">
        <v>317</v>
      </c>
      <c r="G194" s="589">
        <f>SUM(I194:S194,AN194:AP194)</f>
        <v>10000</v>
      </c>
      <c r="H194" s="56">
        <f>SUM(G194)</f>
        <v>10000</v>
      </c>
      <c r="I194" s="192"/>
      <c r="J194" s="60"/>
      <c r="K194" s="258"/>
      <c r="L194" s="441"/>
      <c r="M194" s="60">
        <f>5000+5000</f>
        <v>10000</v>
      </c>
      <c r="N194" s="101"/>
      <c r="O194" s="486"/>
      <c r="P194" s="193"/>
      <c r="Q194" s="623"/>
      <c r="R194" s="81"/>
      <c r="S194" s="194"/>
      <c r="T194" s="194"/>
      <c r="U194" s="194"/>
      <c r="V194" s="194"/>
      <c r="W194" s="194"/>
      <c r="X194" s="194"/>
      <c r="Y194" s="194"/>
      <c r="Z194" s="194"/>
      <c r="AA194" s="194"/>
      <c r="AB194" s="194"/>
      <c r="AC194" s="194"/>
      <c r="AD194" s="194"/>
      <c r="AE194" s="194"/>
      <c r="AF194" s="194"/>
      <c r="AG194" s="194"/>
      <c r="AH194" s="194"/>
      <c r="AI194" s="194"/>
      <c r="AJ194" s="194"/>
      <c r="AK194" s="194"/>
      <c r="AL194" s="194"/>
      <c r="AM194" s="626"/>
      <c r="AN194" s="161"/>
      <c r="AO194" s="55"/>
      <c r="AP194" s="55"/>
      <c r="AQ194" s="625"/>
    </row>
    <row r="195" spans="1:43" ht="12.75">
      <c r="A195" s="42" t="s">
        <v>539</v>
      </c>
      <c r="B195" s="560" t="s">
        <v>400</v>
      </c>
      <c r="C195" s="8">
        <v>805</v>
      </c>
      <c r="D195" s="237" t="s">
        <v>526</v>
      </c>
      <c r="E195" s="40" t="s">
        <v>542</v>
      </c>
      <c r="F195" s="292" t="s">
        <v>543</v>
      </c>
      <c r="G195" s="589">
        <v>530</v>
      </c>
      <c r="H195" s="56">
        <f>SUM(G195)</f>
        <v>530</v>
      </c>
      <c r="I195" s="192">
        <v>530</v>
      </c>
      <c r="J195" s="60"/>
      <c r="K195" s="258"/>
      <c r="L195" s="441"/>
      <c r="M195" s="60"/>
      <c r="N195" s="101"/>
      <c r="O195" s="486"/>
      <c r="P195" s="193"/>
      <c r="Q195" s="623"/>
      <c r="R195" s="81"/>
      <c r="S195" s="194"/>
      <c r="T195" s="194"/>
      <c r="U195" s="194"/>
      <c r="V195" s="194"/>
      <c r="W195" s="194"/>
      <c r="X195" s="194"/>
      <c r="Y195" s="194"/>
      <c r="Z195" s="194"/>
      <c r="AA195" s="194"/>
      <c r="AB195" s="194"/>
      <c r="AC195" s="194"/>
      <c r="AD195" s="194"/>
      <c r="AE195" s="194"/>
      <c r="AF195" s="194"/>
      <c r="AG195" s="194"/>
      <c r="AH195" s="194"/>
      <c r="AI195" s="194"/>
      <c r="AJ195" s="194"/>
      <c r="AK195" s="194"/>
      <c r="AL195" s="194"/>
      <c r="AM195" s="626"/>
      <c r="AN195" s="161"/>
      <c r="AO195" s="55"/>
      <c r="AP195" s="55"/>
      <c r="AQ195" s="625"/>
    </row>
    <row r="196" spans="3:43" ht="13.5" thickBot="1">
      <c r="C196" s="8"/>
      <c r="D196" s="337"/>
      <c r="E196" s="338"/>
      <c r="F196" s="400"/>
      <c r="G196" s="453"/>
      <c r="H196" s="56"/>
      <c r="I196" s="192"/>
      <c r="J196" s="60"/>
      <c r="K196" s="258"/>
      <c r="L196" s="441"/>
      <c r="M196" s="81"/>
      <c r="N196" s="101"/>
      <c r="O196" s="486"/>
      <c r="P196" s="193"/>
      <c r="Q196" s="623"/>
      <c r="R196" s="81"/>
      <c r="S196" s="194"/>
      <c r="T196" s="194"/>
      <c r="U196" s="194"/>
      <c r="V196" s="194"/>
      <c r="W196" s="194"/>
      <c r="X196" s="194"/>
      <c r="Y196" s="194"/>
      <c r="Z196" s="194"/>
      <c r="AA196" s="194"/>
      <c r="AB196" s="194"/>
      <c r="AC196" s="194"/>
      <c r="AD196" s="194"/>
      <c r="AE196" s="194"/>
      <c r="AF196" s="194"/>
      <c r="AG196" s="194"/>
      <c r="AH196" s="194"/>
      <c r="AI196" s="194"/>
      <c r="AJ196" s="194"/>
      <c r="AK196" s="194"/>
      <c r="AL196" s="194"/>
      <c r="AM196" s="626"/>
      <c r="AN196" s="161"/>
      <c r="AO196" s="55"/>
      <c r="AP196" s="55"/>
      <c r="AQ196" s="625"/>
    </row>
    <row r="197" spans="3:43" ht="13.5" thickBot="1">
      <c r="C197" s="147"/>
      <c r="D197" s="331" t="s">
        <v>9</v>
      </c>
      <c r="E197" s="332"/>
      <c r="F197" s="391"/>
      <c r="G197" s="457">
        <f aca="true" t="shared" si="12" ref="G197:R197">SUM(G172:G196)</f>
        <v>61646.7</v>
      </c>
      <c r="H197" s="568">
        <f t="shared" si="12"/>
        <v>61646.7</v>
      </c>
      <c r="I197" s="62">
        <f t="shared" si="12"/>
        <v>5460</v>
      </c>
      <c r="J197" s="62">
        <f t="shared" si="12"/>
        <v>914</v>
      </c>
      <c r="K197" s="62">
        <f t="shared" si="12"/>
        <v>0</v>
      </c>
      <c r="L197" s="441">
        <f t="shared" si="12"/>
        <v>0</v>
      </c>
      <c r="M197" s="62">
        <f t="shared" si="12"/>
        <v>55200</v>
      </c>
      <c r="N197" s="62">
        <f t="shared" si="12"/>
        <v>0</v>
      </c>
      <c r="O197" s="456">
        <f t="shared" si="12"/>
        <v>0</v>
      </c>
      <c r="P197" s="62">
        <f t="shared" si="12"/>
        <v>72.7</v>
      </c>
      <c r="Q197" s="62">
        <f t="shared" si="12"/>
        <v>0</v>
      </c>
      <c r="R197" s="62">
        <f t="shared" si="12"/>
        <v>0</v>
      </c>
      <c r="S197" s="54">
        <f>SUM(I197:R197)</f>
        <v>61646.7</v>
      </c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206">
        <f>SUM(I197:S197)</f>
        <v>123293.4</v>
      </c>
      <c r="AM197" s="627">
        <f>SUM(AL197+AQ197)</f>
        <v>123293.4</v>
      </c>
      <c r="AN197" s="149">
        <f>SUM(AN172:AN196)</f>
        <v>0</v>
      </c>
      <c r="AO197" s="149">
        <f>SUM(AO172:AO196)</f>
        <v>0</v>
      </c>
      <c r="AP197" s="149">
        <f>SUM(AP172:AP196)</f>
        <v>0</v>
      </c>
      <c r="AQ197" s="55">
        <f>SUM(AN197:AP197)</f>
        <v>0</v>
      </c>
    </row>
    <row r="198" spans="3:43" ht="12.75">
      <c r="C198" s="8"/>
      <c r="D198" s="313"/>
      <c r="E198" s="313"/>
      <c r="F198" s="410" t="s">
        <v>426</v>
      </c>
      <c r="G198" s="628">
        <f>SUM(N198)</f>
        <v>0</v>
      </c>
      <c r="H198" s="629"/>
      <c r="I198" s="518"/>
      <c r="J198" s="518"/>
      <c r="K198" s="518"/>
      <c r="L198" s="630"/>
      <c r="M198" s="518"/>
      <c r="N198" s="518"/>
      <c r="O198" s="518"/>
      <c r="P198" s="518"/>
      <c r="Q198" s="518"/>
      <c r="R198" s="518"/>
      <c r="S198" s="518"/>
      <c r="T198" s="518"/>
      <c r="U198" s="518"/>
      <c r="V198" s="518"/>
      <c r="W198" s="518"/>
      <c r="X198" s="518"/>
      <c r="Y198" s="518"/>
      <c r="Z198" s="518"/>
      <c r="AA198" s="518"/>
      <c r="AB198" s="518"/>
      <c r="AC198" s="518"/>
      <c r="AD198" s="518"/>
      <c r="AE198" s="518"/>
      <c r="AF198" s="518"/>
      <c r="AG198" s="518"/>
      <c r="AH198" s="518"/>
      <c r="AI198" s="518"/>
      <c r="AJ198" s="518"/>
      <c r="AK198" s="518"/>
      <c r="AL198" s="101">
        <f>SUM(N198)</f>
        <v>0</v>
      </c>
      <c r="AM198" s="631">
        <f>SUM(AL198)</f>
        <v>0</v>
      </c>
      <c r="AN198" s="632"/>
      <c r="AO198" s="633"/>
      <c r="AP198" s="633"/>
      <c r="AQ198" s="55"/>
    </row>
    <row r="199" spans="3:43" ht="12.75">
      <c r="C199" s="8"/>
      <c r="D199" s="313"/>
      <c r="E199" s="313"/>
      <c r="F199" s="569"/>
      <c r="G199" s="462">
        <f>SUM(G197:G198)</f>
        <v>61646.7</v>
      </c>
      <c r="H199" s="111"/>
      <c r="I199" s="379"/>
      <c r="J199" s="60"/>
      <c r="K199" s="60"/>
      <c r="L199" s="60"/>
      <c r="M199" s="81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60"/>
      <c r="AM199" s="634"/>
      <c r="AN199" s="632"/>
      <c r="AO199" s="633"/>
      <c r="AP199" s="633"/>
      <c r="AQ199" s="55"/>
    </row>
    <row r="200" spans="3:19" ht="12.75">
      <c r="C200" s="339"/>
      <c r="D200" s="91"/>
      <c r="E200" s="92"/>
      <c r="F200" s="401"/>
      <c r="G200" s="450"/>
      <c r="H200" s="56"/>
      <c r="I200" s="192"/>
      <c r="J200" s="60"/>
      <c r="K200" s="258"/>
      <c r="L200" s="441"/>
      <c r="M200" s="81"/>
      <c r="N200" s="146"/>
      <c r="O200" s="486"/>
      <c r="P200" s="193"/>
      <c r="Q200" s="602"/>
      <c r="R200" s="81"/>
      <c r="S200" s="194"/>
    </row>
    <row r="201" spans="3:19" ht="12.75">
      <c r="C201" s="339"/>
      <c r="D201" s="91"/>
      <c r="E201" s="92"/>
      <c r="F201" s="401"/>
      <c r="G201" s="450"/>
      <c r="H201" s="56"/>
      <c r="I201" s="192"/>
      <c r="J201" s="60"/>
      <c r="K201" s="258"/>
      <c r="L201" s="441"/>
      <c r="M201" s="81"/>
      <c r="N201" s="146"/>
      <c r="O201" s="486"/>
      <c r="P201" s="193"/>
      <c r="Q201" s="602"/>
      <c r="R201" s="81"/>
      <c r="S201" s="194"/>
    </row>
    <row r="202" spans="3:19" ht="12.75">
      <c r="C202" s="339"/>
      <c r="D202" s="91"/>
      <c r="E202" s="92"/>
      <c r="F202" s="401"/>
      <c r="G202" s="450"/>
      <c r="H202" s="56"/>
      <c r="I202" s="192"/>
      <c r="J202" s="60"/>
      <c r="K202" s="258"/>
      <c r="L202" s="441"/>
      <c r="M202" s="81"/>
      <c r="N202" s="146"/>
      <c r="O202" s="486"/>
      <c r="P202" s="193"/>
      <c r="Q202" s="602"/>
      <c r="R202" s="81"/>
      <c r="S202" s="194"/>
    </row>
    <row r="203" spans="3:19" ht="12.75">
      <c r="C203" s="8"/>
      <c r="D203" s="43" t="s">
        <v>516</v>
      </c>
      <c r="E203" s="322"/>
      <c r="F203" s="395" t="s">
        <v>213</v>
      </c>
      <c r="G203" s="450"/>
      <c r="H203" s="56"/>
      <c r="I203" s="192"/>
      <c r="J203" s="60"/>
      <c r="K203" s="258"/>
      <c r="L203" s="441"/>
      <c r="M203" s="81"/>
      <c r="N203" s="101"/>
      <c r="O203" s="486"/>
      <c r="P203" s="193"/>
      <c r="Q203" s="602"/>
      <c r="R203" s="81"/>
      <c r="S203" s="194"/>
    </row>
    <row r="204" spans="3:19" ht="12.75">
      <c r="C204" s="8"/>
      <c r="D204" s="9"/>
      <c r="E204" s="9"/>
      <c r="F204" s="33"/>
      <c r="G204" s="450"/>
      <c r="H204" s="56"/>
      <c r="I204" s="192"/>
      <c r="J204" s="60"/>
      <c r="K204" s="258"/>
      <c r="L204" s="441"/>
      <c r="M204" s="81"/>
      <c r="N204" s="101"/>
      <c r="O204" s="486"/>
      <c r="P204" s="193"/>
      <c r="Q204" s="602"/>
      <c r="R204" s="81"/>
      <c r="S204" s="194"/>
    </row>
    <row r="205" spans="1:19" ht="12.75">
      <c r="A205" s="42" t="s">
        <v>330</v>
      </c>
      <c r="B205" s="560" t="s">
        <v>400</v>
      </c>
      <c r="C205" s="8">
        <v>100</v>
      </c>
      <c r="D205" s="217" t="s">
        <v>70</v>
      </c>
      <c r="E205" s="217" t="s">
        <v>405</v>
      </c>
      <c r="F205" s="350" t="s">
        <v>331</v>
      </c>
      <c r="G205" s="463">
        <f aca="true" t="shared" si="13" ref="G205:G223">SUM(I205:R205)</f>
        <v>6000</v>
      </c>
      <c r="H205" s="56"/>
      <c r="I205" s="287">
        <v>6000</v>
      </c>
      <c r="J205" s="60"/>
      <c r="K205" s="258"/>
      <c r="L205" s="441"/>
      <c r="M205" s="293"/>
      <c r="N205" s="101"/>
      <c r="O205" s="486"/>
      <c r="P205" s="193"/>
      <c r="Q205" s="602"/>
      <c r="R205" s="81"/>
      <c r="S205" s="194"/>
    </row>
    <row r="206" spans="1:19" ht="12.75">
      <c r="A206" s="42" t="s">
        <v>175</v>
      </c>
      <c r="B206" s="560" t="s">
        <v>400</v>
      </c>
      <c r="C206" s="8"/>
      <c r="D206" s="18"/>
      <c r="E206" s="217" t="s">
        <v>403</v>
      </c>
      <c r="F206" s="350" t="s">
        <v>84</v>
      </c>
      <c r="G206" s="463">
        <f t="shared" si="13"/>
        <v>1000</v>
      </c>
      <c r="H206" s="56"/>
      <c r="I206" s="192">
        <v>1000</v>
      </c>
      <c r="J206" s="60"/>
      <c r="K206" s="258"/>
      <c r="L206" s="441"/>
      <c r="M206" s="293"/>
      <c r="N206" s="101"/>
      <c r="O206" s="486"/>
      <c r="P206" s="193"/>
      <c r="Q206" s="602"/>
      <c r="R206" s="81"/>
      <c r="S206" s="194"/>
    </row>
    <row r="207" spans="1:19" ht="25.5">
      <c r="A207" s="42" t="s">
        <v>521</v>
      </c>
      <c r="B207" s="560" t="s">
        <v>370</v>
      </c>
      <c r="C207" s="8"/>
      <c r="D207" s="217"/>
      <c r="E207" s="217" t="s">
        <v>493</v>
      </c>
      <c r="F207" s="350" t="s">
        <v>683</v>
      </c>
      <c r="G207" s="463">
        <f t="shared" si="13"/>
        <v>6000</v>
      </c>
      <c r="H207" s="56"/>
      <c r="I207" s="192"/>
      <c r="J207" s="60"/>
      <c r="K207" s="258"/>
      <c r="L207" s="441"/>
      <c r="M207" s="110">
        <f>3000+1500+1500</f>
        <v>6000</v>
      </c>
      <c r="N207" s="101"/>
      <c r="O207" s="486"/>
      <c r="P207" s="193"/>
      <c r="Q207" s="602"/>
      <c r="R207" s="81"/>
      <c r="S207" s="194"/>
    </row>
    <row r="208" spans="1:54" ht="12.75">
      <c r="A208" s="654" t="s">
        <v>734</v>
      </c>
      <c r="B208" s="142" t="s">
        <v>366</v>
      </c>
      <c r="C208" s="8"/>
      <c r="D208" s="84"/>
      <c r="E208" s="73" t="s">
        <v>735</v>
      </c>
      <c r="F208" s="33" t="s">
        <v>736</v>
      </c>
      <c r="G208" s="463">
        <f t="shared" si="13"/>
        <v>40</v>
      </c>
      <c r="H208" s="114"/>
      <c r="I208" s="135"/>
      <c r="J208" s="114"/>
      <c r="K208" s="244"/>
      <c r="L208" s="282"/>
      <c r="M208" s="114"/>
      <c r="N208" s="115"/>
      <c r="O208" s="114"/>
      <c r="P208" s="136">
        <v>40</v>
      </c>
      <c r="Q208" s="137"/>
      <c r="R208" s="138"/>
      <c r="S208" s="52"/>
      <c r="T208" s="529"/>
      <c r="U208" s="529"/>
      <c r="V208" s="529"/>
      <c r="W208" s="529"/>
      <c r="X208" s="529"/>
      <c r="Y208" s="529"/>
      <c r="Z208" s="529"/>
      <c r="AA208" s="529"/>
      <c r="AB208" s="529"/>
      <c r="AC208" s="529"/>
      <c r="AD208" s="529"/>
      <c r="AE208" s="529"/>
      <c r="AF208" s="529"/>
      <c r="AG208" s="529"/>
      <c r="AH208" s="529"/>
      <c r="AI208" s="529"/>
      <c r="AJ208" s="529"/>
      <c r="AK208" s="529"/>
      <c r="AL208" s="263"/>
      <c r="AM208" s="129"/>
      <c r="AN208" s="130"/>
      <c r="AO208" s="130"/>
      <c r="AP208" s="130"/>
      <c r="AQ208" s="130"/>
      <c r="AR208" s="131"/>
      <c r="AS208" s="130"/>
      <c r="AT208" s="132"/>
      <c r="AU208" s="133"/>
      <c r="AV208" s="134"/>
      <c r="AW208" s="139"/>
      <c r="AX208" s="140"/>
      <c r="AY208" s="127"/>
      <c r="AZ208" s="127"/>
      <c r="BA208" s="127"/>
      <c r="BB208" s="127"/>
    </row>
    <row r="209" spans="1:19" ht="12.75">
      <c r="A209" s="42" t="s">
        <v>252</v>
      </c>
      <c r="B209" s="560" t="s">
        <v>370</v>
      </c>
      <c r="C209" s="8"/>
      <c r="D209" s="217"/>
      <c r="E209" s="217" t="s">
        <v>250</v>
      </c>
      <c r="F209" s="350" t="s">
        <v>327</v>
      </c>
      <c r="G209" s="463">
        <f t="shared" si="13"/>
        <v>4000</v>
      </c>
      <c r="H209" s="56"/>
      <c r="I209" s="192"/>
      <c r="J209" s="60"/>
      <c r="K209" s="258"/>
      <c r="L209" s="441"/>
      <c r="M209" s="81">
        <v>4000</v>
      </c>
      <c r="N209" s="101"/>
      <c r="O209" s="486"/>
      <c r="P209" s="193"/>
      <c r="Q209" s="602"/>
      <c r="R209" s="81"/>
      <c r="S209" s="194"/>
    </row>
    <row r="210" spans="1:19" ht="12.75">
      <c r="A210" s="42" t="s">
        <v>142</v>
      </c>
      <c r="B210" s="560" t="s">
        <v>398</v>
      </c>
      <c r="C210" s="8"/>
      <c r="D210" s="217"/>
      <c r="E210" s="340" t="s">
        <v>579</v>
      </c>
      <c r="F210" s="351" t="s">
        <v>580</v>
      </c>
      <c r="G210" s="463">
        <f t="shared" si="13"/>
        <v>500</v>
      </c>
      <c r="H210" s="56"/>
      <c r="I210" s="192"/>
      <c r="J210" s="60">
        <v>500</v>
      </c>
      <c r="K210" s="258"/>
      <c r="L210" s="441"/>
      <c r="M210" s="81"/>
      <c r="N210" s="101"/>
      <c r="O210" s="486"/>
      <c r="P210" s="193"/>
      <c r="Q210" s="602"/>
      <c r="R210" s="81"/>
      <c r="S210" s="194"/>
    </row>
    <row r="211" spans="1:19" ht="12.75">
      <c r="A211" s="42" t="s">
        <v>88</v>
      </c>
      <c r="B211" s="560" t="s">
        <v>400</v>
      </c>
      <c r="C211" s="8"/>
      <c r="D211" s="217"/>
      <c r="E211" s="340" t="s">
        <v>430</v>
      </c>
      <c r="F211" s="351" t="s">
        <v>89</v>
      </c>
      <c r="G211" s="463">
        <f t="shared" si="13"/>
        <v>400</v>
      </c>
      <c r="H211" s="56"/>
      <c r="I211" s="192">
        <v>400</v>
      </c>
      <c r="J211" s="60"/>
      <c r="K211" s="258"/>
      <c r="L211" s="441"/>
      <c r="M211" s="81"/>
      <c r="N211" s="101"/>
      <c r="O211" s="486"/>
      <c r="P211" s="193"/>
      <c r="Q211" s="602"/>
      <c r="R211" s="81"/>
      <c r="S211" s="194"/>
    </row>
    <row r="212" spans="1:19" ht="12.75">
      <c r="A212" s="42" t="s">
        <v>427</v>
      </c>
      <c r="B212" s="560" t="s">
        <v>400</v>
      </c>
      <c r="C212" s="8"/>
      <c r="D212" s="217"/>
      <c r="E212" s="217" t="s">
        <v>39</v>
      </c>
      <c r="F212" s="350" t="s">
        <v>321</v>
      </c>
      <c r="G212" s="463">
        <f t="shared" si="13"/>
        <v>8000</v>
      </c>
      <c r="H212" s="56"/>
      <c r="I212" s="192">
        <f>4000+4000</f>
        <v>8000</v>
      </c>
      <c r="J212" s="60"/>
      <c r="K212" s="258"/>
      <c r="L212" s="441"/>
      <c r="M212" s="81"/>
      <c r="N212" s="101"/>
      <c r="O212" s="486"/>
      <c r="P212" s="193"/>
      <c r="Q212" s="602"/>
      <c r="R212" s="81"/>
      <c r="S212" s="194"/>
    </row>
    <row r="213" spans="1:19" ht="12.75">
      <c r="A213" s="42" t="s">
        <v>668</v>
      </c>
      <c r="B213" s="560" t="s">
        <v>400</v>
      </c>
      <c r="C213" s="8"/>
      <c r="D213" s="217"/>
      <c r="E213" s="217" t="s">
        <v>174</v>
      </c>
      <c r="F213" s="350" t="s">
        <v>320</v>
      </c>
      <c r="G213" s="463">
        <f t="shared" si="13"/>
        <v>15000</v>
      </c>
      <c r="H213" s="56"/>
      <c r="I213" s="287">
        <f>8000+7000</f>
        <v>15000</v>
      </c>
      <c r="J213" s="60"/>
      <c r="K213" s="258"/>
      <c r="L213" s="441"/>
      <c r="M213" s="81"/>
      <c r="N213" s="101"/>
      <c r="O213" s="486"/>
      <c r="P213" s="193"/>
      <c r="Q213" s="602"/>
      <c r="R213" s="81"/>
      <c r="S213" s="194"/>
    </row>
    <row r="214" spans="1:19" ht="12.75">
      <c r="A214" s="42" t="s">
        <v>594</v>
      </c>
      <c r="B214" s="560" t="s">
        <v>366</v>
      </c>
      <c r="C214" s="8">
        <v>427</v>
      </c>
      <c r="D214" s="217" t="s">
        <v>422</v>
      </c>
      <c r="E214" s="217" t="s">
        <v>595</v>
      </c>
      <c r="F214" s="350" t="s">
        <v>596</v>
      </c>
      <c r="G214" s="463">
        <f t="shared" si="13"/>
        <v>500</v>
      </c>
      <c r="H214" s="56"/>
      <c r="I214" s="287"/>
      <c r="J214" s="60"/>
      <c r="K214" s="258"/>
      <c r="L214" s="441"/>
      <c r="M214" s="81"/>
      <c r="N214" s="101"/>
      <c r="O214" s="486"/>
      <c r="P214" s="193">
        <v>500</v>
      </c>
      <c r="Q214" s="602"/>
      <c r="R214" s="81"/>
      <c r="S214" s="194"/>
    </row>
    <row r="215" spans="1:19" ht="12.75">
      <c r="A215" s="42" t="s">
        <v>48</v>
      </c>
      <c r="B215" s="560" t="s">
        <v>400</v>
      </c>
      <c r="C215" s="8">
        <v>521</v>
      </c>
      <c r="D215" s="217" t="s">
        <v>66</v>
      </c>
      <c r="E215" s="217" t="s">
        <v>62</v>
      </c>
      <c r="F215" s="341" t="s">
        <v>49</v>
      </c>
      <c r="G215" s="463">
        <f t="shared" si="13"/>
        <v>2200</v>
      </c>
      <c r="H215" s="56"/>
      <c r="I215" s="192">
        <v>2200</v>
      </c>
      <c r="J215" s="60"/>
      <c r="K215" s="258"/>
      <c r="L215" s="441"/>
      <c r="M215" s="81"/>
      <c r="N215" s="101"/>
      <c r="O215" s="486"/>
      <c r="P215" s="193"/>
      <c r="Q215" s="602"/>
      <c r="R215" s="81"/>
      <c r="S215" s="194"/>
    </row>
    <row r="216" spans="1:19" ht="12.75">
      <c r="A216" s="42" t="s">
        <v>664</v>
      </c>
      <c r="B216" s="560" t="s">
        <v>400</v>
      </c>
      <c r="C216" s="8">
        <v>522</v>
      </c>
      <c r="D216" s="217" t="s">
        <v>665</v>
      </c>
      <c r="E216" s="217" t="s">
        <v>666</v>
      </c>
      <c r="F216" s="341" t="s">
        <v>667</v>
      </c>
      <c r="G216" s="463">
        <f t="shared" si="13"/>
        <v>300</v>
      </c>
      <c r="H216" s="56"/>
      <c r="I216" s="192">
        <v>300</v>
      </c>
      <c r="J216" s="60"/>
      <c r="K216" s="258"/>
      <c r="L216" s="441"/>
      <c r="M216" s="81"/>
      <c r="N216" s="101"/>
      <c r="O216" s="486"/>
      <c r="P216" s="193"/>
      <c r="Q216" s="602"/>
      <c r="R216" s="81"/>
      <c r="S216" s="194"/>
    </row>
    <row r="217" spans="1:19" ht="12.75">
      <c r="A217" s="42" t="s">
        <v>91</v>
      </c>
      <c r="B217" s="560" t="s">
        <v>400</v>
      </c>
      <c r="C217" s="8">
        <v>533</v>
      </c>
      <c r="D217" s="217" t="s">
        <v>167</v>
      </c>
      <c r="E217" s="217" t="s">
        <v>2</v>
      </c>
      <c r="F217" s="341" t="s">
        <v>90</v>
      </c>
      <c r="G217" s="463">
        <f t="shared" si="13"/>
        <v>2100</v>
      </c>
      <c r="H217" s="56"/>
      <c r="I217" s="192">
        <f>2000+100</f>
        <v>2100</v>
      </c>
      <c r="J217" s="60"/>
      <c r="K217" s="258"/>
      <c r="L217" s="441"/>
      <c r="M217" s="81"/>
      <c r="N217" s="101"/>
      <c r="O217" s="486"/>
      <c r="P217" s="193"/>
      <c r="Q217" s="602"/>
      <c r="R217" s="81"/>
      <c r="S217" s="194"/>
    </row>
    <row r="218" spans="1:19" ht="12.75">
      <c r="A218" s="42" t="s">
        <v>322</v>
      </c>
      <c r="B218" s="560" t="s">
        <v>400</v>
      </c>
      <c r="C218" s="8">
        <v>642</v>
      </c>
      <c r="D218" s="217" t="s">
        <v>116</v>
      </c>
      <c r="E218" s="340" t="s">
        <v>323</v>
      </c>
      <c r="F218" s="351" t="s">
        <v>324</v>
      </c>
      <c r="G218" s="463">
        <f t="shared" si="13"/>
        <v>2100</v>
      </c>
      <c r="H218" s="56"/>
      <c r="I218" s="192">
        <v>2100</v>
      </c>
      <c r="J218" s="60"/>
      <c r="K218" s="258"/>
      <c r="L218" s="441"/>
      <c r="M218" s="81"/>
      <c r="N218" s="101"/>
      <c r="O218" s="486"/>
      <c r="P218" s="193"/>
      <c r="Q218" s="602"/>
      <c r="R218" s="81"/>
      <c r="S218" s="194"/>
    </row>
    <row r="219" spans="1:19" ht="12.75">
      <c r="A219" s="42" t="s">
        <v>348</v>
      </c>
      <c r="B219" s="560" t="s">
        <v>400</v>
      </c>
      <c r="C219" s="8"/>
      <c r="D219" s="217"/>
      <c r="E219" s="340" t="s">
        <v>3</v>
      </c>
      <c r="F219" s="351" t="s">
        <v>349</v>
      </c>
      <c r="G219" s="463">
        <f t="shared" si="13"/>
        <v>1000</v>
      </c>
      <c r="H219" s="56"/>
      <c r="I219" s="192">
        <v>1000</v>
      </c>
      <c r="J219" s="60"/>
      <c r="K219" s="258"/>
      <c r="L219" s="441"/>
      <c r="M219" s="81"/>
      <c r="N219" s="101"/>
      <c r="O219" s="486"/>
      <c r="P219" s="193"/>
      <c r="Q219" s="602"/>
      <c r="R219" s="81"/>
      <c r="S219" s="194"/>
    </row>
    <row r="220" spans="1:19" ht="12.75">
      <c r="A220" s="42" t="s">
        <v>4</v>
      </c>
      <c r="B220" s="560" t="s">
        <v>400</v>
      </c>
      <c r="C220" s="8"/>
      <c r="D220" s="217"/>
      <c r="E220" s="340" t="s">
        <v>117</v>
      </c>
      <c r="F220" s="351" t="s">
        <v>5</v>
      </c>
      <c r="G220" s="463">
        <f t="shared" si="13"/>
        <v>2900</v>
      </c>
      <c r="H220" s="56"/>
      <c r="I220" s="287">
        <v>2900</v>
      </c>
      <c r="J220" s="60"/>
      <c r="K220" s="258"/>
      <c r="L220" s="441"/>
      <c r="M220" s="81"/>
      <c r="N220" s="101"/>
      <c r="O220" s="486"/>
      <c r="P220" s="193"/>
      <c r="Q220" s="602"/>
      <c r="R220" s="81"/>
      <c r="S220" s="194"/>
    </row>
    <row r="221" spans="1:19" ht="12.75">
      <c r="A221" s="42" t="s">
        <v>399</v>
      </c>
      <c r="B221" s="560" t="s">
        <v>398</v>
      </c>
      <c r="C221" s="271">
        <v>806</v>
      </c>
      <c r="D221" s="342" t="s">
        <v>11</v>
      </c>
      <c r="E221" s="340" t="s">
        <v>325</v>
      </c>
      <c r="F221" s="351" t="s">
        <v>326</v>
      </c>
      <c r="G221" s="463">
        <f t="shared" si="13"/>
        <v>300</v>
      </c>
      <c r="H221" s="56"/>
      <c r="I221" s="192"/>
      <c r="J221" s="60">
        <v>300</v>
      </c>
      <c r="K221" s="258"/>
      <c r="L221" s="441"/>
      <c r="M221" s="81"/>
      <c r="N221" s="101"/>
      <c r="O221" s="486"/>
      <c r="P221" s="193"/>
      <c r="Q221" s="602"/>
      <c r="R221" s="81"/>
      <c r="S221" s="194"/>
    </row>
    <row r="222" spans="1:19" ht="12.75">
      <c r="A222" s="42" t="s">
        <v>558</v>
      </c>
      <c r="B222" s="339" t="s">
        <v>400</v>
      </c>
      <c r="C222" s="4"/>
      <c r="D222" s="1"/>
      <c r="E222" s="340" t="s">
        <v>6</v>
      </c>
      <c r="F222" s="340" t="s">
        <v>428</v>
      </c>
      <c r="G222" s="463">
        <f t="shared" si="13"/>
        <v>1100</v>
      </c>
      <c r="H222" s="56"/>
      <c r="I222" s="192">
        <f>1000+100</f>
        <v>1100</v>
      </c>
      <c r="J222" s="60"/>
      <c r="K222" s="258"/>
      <c r="L222" s="441"/>
      <c r="M222" s="81"/>
      <c r="N222" s="101"/>
      <c r="O222" s="486"/>
      <c r="P222" s="193"/>
      <c r="Q222" s="602"/>
      <c r="R222" s="81"/>
      <c r="S222" s="194"/>
    </row>
    <row r="223" spans="3:19" ht="12.75">
      <c r="C223" s="271"/>
      <c r="D223" s="342"/>
      <c r="E223" s="340"/>
      <c r="F223" s="350"/>
      <c r="G223" s="463">
        <f t="shared" si="13"/>
        <v>0</v>
      </c>
      <c r="H223" s="56"/>
      <c r="I223" s="192"/>
      <c r="J223" s="60"/>
      <c r="K223" s="258"/>
      <c r="L223" s="441"/>
      <c r="M223" s="81"/>
      <c r="N223" s="101"/>
      <c r="O223" s="486"/>
      <c r="P223" s="193"/>
      <c r="Q223" s="602"/>
      <c r="R223" s="81"/>
      <c r="S223" s="194"/>
    </row>
    <row r="224" spans="3:19" ht="13.5" thickBot="1">
      <c r="C224" s="8"/>
      <c r="D224" s="217"/>
      <c r="E224" s="217"/>
      <c r="F224" s="350"/>
      <c r="G224" s="453"/>
      <c r="H224" s="56"/>
      <c r="I224" s="192"/>
      <c r="J224" s="60"/>
      <c r="K224" s="258"/>
      <c r="L224" s="441"/>
      <c r="M224" s="81"/>
      <c r="N224" s="101"/>
      <c r="O224" s="486"/>
      <c r="P224" s="193"/>
      <c r="Q224" s="602"/>
      <c r="R224" s="81"/>
      <c r="S224" s="194"/>
    </row>
    <row r="225" spans="3:37" ht="13.5" thickBot="1">
      <c r="C225" s="147"/>
      <c r="D225" s="331" t="s">
        <v>9</v>
      </c>
      <c r="E225" s="332"/>
      <c r="F225" s="391"/>
      <c r="G225" s="457">
        <f>SUM(G203:G224)</f>
        <v>53440</v>
      </c>
      <c r="H225" s="621"/>
      <c r="I225" s="62">
        <f aca="true" t="shared" si="14" ref="I225:R225">SUM(I203:I224)</f>
        <v>42100</v>
      </c>
      <c r="J225" s="62">
        <f t="shared" si="14"/>
        <v>800</v>
      </c>
      <c r="K225" s="62">
        <f t="shared" si="14"/>
        <v>0</v>
      </c>
      <c r="L225" s="441">
        <f t="shared" si="14"/>
        <v>0</v>
      </c>
      <c r="M225" s="62">
        <f t="shared" si="14"/>
        <v>10000</v>
      </c>
      <c r="N225" s="62">
        <f t="shared" si="14"/>
        <v>0</v>
      </c>
      <c r="O225" s="456">
        <f t="shared" si="14"/>
        <v>0</v>
      </c>
      <c r="P225" s="62">
        <f t="shared" si="14"/>
        <v>540</v>
      </c>
      <c r="Q225" s="113">
        <f t="shared" si="14"/>
        <v>0</v>
      </c>
      <c r="R225" s="62">
        <f t="shared" si="14"/>
        <v>0</v>
      </c>
      <c r="S225" s="206">
        <f>SUM(I225:R225)</f>
        <v>53440</v>
      </c>
      <c r="T225" s="643"/>
      <c r="U225" s="643"/>
      <c r="V225" s="643"/>
      <c r="W225" s="643"/>
      <c r="X225" s="643"/>
      <c r="Y225" s="643"/>
      <c r="Z225" s="643"/>
      <c r="AA225" s="643"/>
      <c r="AB225" s="643"/>
      <c r="AC225" s="643"/>
      <c r="AD225" s="643"/>
      <c r="AE225" s="643"/>
      <c r="AF225" s="643"/>
      <c r="AG225" s="643"/>
      <c r="AH225" s="643"/>
      <c r="AI225" s="643"/>
      <c r="AJ225" s="643"/>
      <c r="AK225" s="643"/>
    </row>
    <row r="226" spans="3:37" ht="12.75">
      <c r="C226" s="8"/>
      <c r="D226" s="309"/>
      <c r="E226" s="309"/>
      <c r="F226" s="410" t="s">
        <v>426</v>
      </c>
      <c r="G226" s="455">
        <f>SUM(N226)</f>
        <v>0</v>
      </c>
      <c r="H226" s="56"/>
      <c r="I226" s="268"/>
      <c r="J226" s="268"/>
      <c r="K226" s="268"/>
      <c r="L226" s="268"/>
      <c r="M226" s="516"/>
      <c r="N226" s="516"/>
      <c r="O226" s="510"/>
      <c r="P226" s="268"/>
      <c r="Q226" s="608"/>
      <c r="R226" s="516"/>
      <c r="S226" s="530"/>
      <c r="T226" s="644"/>
      <c r="U226" s="644"/>
      <c r="V226" s="644"/>
      <c r="W226" s="644"/>
      <c r="X226" s="644"/>
      <c r="Y226" s="644"/>
      <c r="Z226" s="644"/>
      <c r="AA226" s="644"/>
      <c r="AB226" s="644"/>
      <c r="AC226" s="644"/>
      <c r="AD226" s="644"/>
      <c r="AE226" s="644"/>
      <c r="AF226" s="644"/>
      <c r="AG226" s="644"/>
      <c r="AH226" s="644"/>
      <c r="AI226" s="644"/>
      <c r="AJ226" s="644"/>
      <c r="AK226" s="644"/>
    </row>
    <row r="227" spans="3:37" ht="12.75">
      <c r="C227" s="8"/>
      <c r="D227" s="9"/>
      <c r="E227" s="9"/>
      <c r="F227" s="33"/>
      <c r="G227" s="456">
        <f>SUM(G225:G226)</f>
        <v>53440</v>
      </c>
      <c r="H227" s="56"/>
      <c r="I227" s="620">
        <f>SUM(I225-I226)</f>
        <v>42100</v>
      </c>
      <c r="J227" s="620">
        <f aca="true" t="shared" si="15" ref="J227:R227">SUM(J225-J226)</f>
        <v>800</v>
      </c>
      <c r="K227" s="620">
        <f t="shared" si="15"/>
        <v>0</v>
      </c>
      <c r="L227" s="620">
        <f t="shared" si="15"/>
        <v>0</v>
      </c>
      <c r="M227" s="620">
        <f t="shared" si="15"/>
        <v>10000</v>
      </c>
      <c r="N227" s="620">
        <f t="shared" si="15"/>
        <v>0</v>
      </c>
      <c r="O227" s="620">
        <f t="shared" si="15"/>
        <v>0</v>
      </c>
      <c r="P227" s="620">
        <f t="shared" si="15"/>
        <v>540</v>
      </c>
      <c r="Q227" s="620">
        <f t="shared" si="15"/>
        <v>0</v>
      </c>
      <c r="R227" s="620">
        <f t="shared" si="15"/>
        <v>0</v>
      </c>
      <c r="S227" s="54"/>
      <c r="T227" s="645"/>
      <c r="U227" s="645"/>
      <c r="V227" s="645"/>
      <c r="W227" s="645"/>
      <c r="X227" s="645"/>
      <c r="Y227" s="645"/>
      <c r="Z227" s="645"/>
      <c r="AA227" s="645"/>
      <c r="AB227" s="645"/>
      <c r="AC227" s="645"/>
      <c r="AD227" s="645"/>
      <c r="AE227" s="645"/>
      <c r="AF227" s="645"/>
      <c r="AG227" s="645"/>
      <c r="AH227" s="645"/>
      <c r="AI227" s="645"/>
      <c r="AJ227" s="645"/>
      <c r="AK227" s="645"/>
    </row>
    <row r="228" spans="3:19" ht="12.75">
      <c r="C228" s="8"/>
      <c r="D228" s="9"/>
      <c r="E228" s="9"/>
      <c r="F228" s="33"/>
      <c r="G228" s="450"/>
      <c r="H228" s="56"/>
      <c r="I228" s="192"/>
      <c r="J228" s="60"/>
      <c r="K228" s="258"/>
      <c r="L228" s="441"/>
      <c r="M228" s="98"/>
      <c r="N228" s="146"/>
      <c r="O228" s="486"/>
      <c r="P228" s="179"/>
      <c r="Q228" s="602"/>
      <c r="R228" s="81"/>
      <c r="S228" s="194"/>
    </row>
    <row r="229" spans="3:19" ht="12.75">
      <c r="C229" s="8"/>
      <c r="D229" s="9"/>
      <c r="E229" s="9"/>
      <c r="F229" s="33"/>
      <c r="G229" s="450"/>
      <c r="H229" s="56"/>
      <c r="I229" s="192"/>
      <c r="J229" s="60"/>
      <c r="K229" s="258"/>
      <c r="L229" s="441"/>
      <c r="M229" s="98"/>
      <c r="N229" s="146"/>
      <c r="O229" s="486"/>
      <c r="P229" s="179"/>
      <c r="Q229" s="602"/>
      <c r="R229" s="81"/>
      <c r="S229" s="194"/>
    </row>
    <row r="230" spans="1:54" ht="12.75">
      <c r="A230" s="83"/>
      <c r="B230" s="142"/>
      <c r="C230" s="6"/>
      <c r="D230" s="10" t="s">
        <v>166</v>
      </c>
      <c r="E230" s="284"/>
      <c r="F230" s="46" t="s">
        <v>64</v>
      </c>
      <c r="G230" s="60"/>
      <c r="H230" s="114"/>
      <c r="I230" s="135"/>
      <c r="J230" s="114"/>
      <c r="K230" s="244"/>
      <c r="L230" s="282"/>
      <c r="M230" s="114"/>
      <c r="N230" s="115"/>
      <c r="O230" s="114"/>
      <c r="P230" s="136"/>
      <c r="Q230" s="137"/>
      <c r="R230" s="138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262"/>
      <c r="AM230" s="129"/>
      <c r="AN230" s="130"/>
      <c r="AO230" s="130"/>
      <c r="AP230" s="130"/>
      <c r="AQ230" s="130"/>
      <c r="AR230" s="131"/>
      <c r="AS230" s="130"/>
      <c r="AT230" s="132"/>
      <c r="AU230" s="133"/>
      <c r="AV230" s="134"/>
      <c r="AW230" s="139"/>
      <c r="AX230" s="140"/>
      <c r="AY230" s="127"/>
      <c r="AZ230" s="127"/>
      <c r="BA230" s="127"/>
      <c r="BB230" s="127"/>
    </row>
    <row r="231" spans="1:54" ht="12.75">
      <c r="A231" s="83"/>
      <c r="B231" s="142"/>
      <c r="C231" s="6"/>
      <c r="D231" s="5"/>
      <c r="E231" s="285"/>
      <c r="F231" s="17"/>
      <c r="G231" s="60"/>
      <c r="H231" s="114"/>
      <c r="I231" s="135"/>
      <c r="J231" s="114"/>
      <c r="K231" s="244"/>
      <c r="L231" s="282"/>
      <c r="M231" s="114"/>
      <c r="N231" s="115"/>
      <c r="O231" s="114"/>
      <c r="P231" s="136"/>
      <c r="Q231" s="137"/>
      <c r="R231" s="138"/>
      <c r="S231" s="52">
        <f>SUM(I231:R231)</f>
        <v>0</v>
      </c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262"/>
      <c r="AM231" s="129"/>
      <c r="AN231" s="130"/>
      <c r="AO231" s="130"/>
      <c r="AP231" s="130"/>
      <c r="AQ231" s="130"/>
      <c r="AR231" s="131"/>
      <c r="AS231" s="130"/>
      <c r="AT231" s="132"/>
      <c r="AU231" s="133"/>
      <c r="AV231" s="134"/>
      <c r="AW231" s="139"/>
      <c r="AX231" s="140"/>
      <c r="AY231" s="127"/>
      <c r="AZ231" s="127"/>
      <c r="BA231" s="127"/>
      <c r="BB231" s="127"/>
    </row>
    <row r="232" spans="1:54" ht="12.75">
      <c r="A232" s="83">
        <v>40739</v>
      </c>
      <c r="B232" s="142" t="s">
        <v>400</v>
      </c>
      <c r="C232" s="8">
        <v>100</v>
      </c>
      <c r="D232" s="84" t="s">
        <v>70</v>
      </c>
      <c r="E232" s="73" t="s">
        <v>562</v>
      </c>
      <c r="F232" s="17" t="s">
        <v>563</v>
      </c>
      <c r="G232" s="527">
        <f aca="true" t="shared" si="16" ref="G232:G278">SUM(I232:R232,AM232:AV232)</f>
        <v>257</v>
      </c>
      <c r="H232" s="114"/>
      <c r="I232" s="135">
        <v>257</v>
      </c>
      <c r="J232" s="114"/>
      <c r="K232" s="244"/>
      <c r="L232" s="282"/>
      <c r="M232" s="114"/>
      <c r="N232" s="115"/>
      <c r="O232" s="114"/>
      <c r="P232" s="136"/>
      <c r="Q232" s="137"/>
      <c r="R232" s="138"/>
      <c r="S232" s="52"/>
      <c r="T232" s="529"/>
      <c r="U232" s="529"/>
      <c r="V232" s="529"/>
      <c r="W232" s="529"/>
      <c r="X232" s="529"/>
      <c r="Y232" s="529"/>
      <c r="Z232" s="529"/>
      <c r="AA232" s="529"/>
      <c r="AB232" s="529"/>
      <c r="AC232" s="529"/>
      <c r="AD232" s="529"/>
      <c r="AE232" s="529"/>
      <c r="AF232" s="529"/>
      <c r="AG232" s="529"/>
      <c r="AH232" s="529"/>
      <c r="AI232" s="529"/>
      <c r="AJ232" s="529"/>
      <c r="AK232" s="529"/>
      <c r="AL232" s="263"/>
      <c r="AM232" s="129"/>
      <c r="AN232" s="130"/>
      <c r="AO232" s="130"/>
      <c r="AP232" s="130"/>
      <c r="AQ232" s="130"/>
      <c r="AR232" s="131"/>
      <c r="AS232" s="130"/>
      <c r="AT232" s="132"/>
      <c r="AU232" s="133"/>
      <c r="AV232" s="134"/>
      <c r="AW232" s="139"/>
      <c r="AX232" s="140"/>
      <c r="AY232" s="127"/>
      <c r="AZ232" s="127"/>
      <c r="BA232" s="127"/>
      <c r="BB232" s="127"/>
    </row>
    <row r="233" spans="1:54" ht="12.75">
      <c r="A233" s="83">
        <v>40619</v>
      </c>
      <c r="B233" s="142" t="s">
        <v>400</v>
      </c>
      <c r="C233" s="8"/>
      <c r="D233" s="84"/>
      <c r="E233" s="73" t="s">
        <v>355</v>
      </c>
      <c r="F233" s="33" t="s">
        <v>356</v>
      </c>
      <c r="G233" s="527">
        <f t="shared" si="16"/>
        <v>2000</v>
      </c>
      <c r="H233" s="114"/>
      <c r="I233" s="135">
        <v>2000</v>
      </c>
      <c r="J233" s="114"/>
      <c r="K233" s="244"/>
      <c r="L233" s="282"/>
      <c r="M233" s="114"/>
      <c r="N233" s="115"/>
      <c r="O233" s="114"/>
      <c r="P233" s="136"/>
      <c r="Q233" s="137"/>
      <c r="R233" s="138"/>
      <c r="S233" s="52"/>
      <c r="T233" s="529"/>
      <c r="U233" s="529"/>
      <c r="V233" s="529"/>
      <c r="W233" s="529"/>
      <c r="X233" s="529"/>
      <c r="Y233" s="529"/>
      <c r="Z233" s="529"/>
      <c r="AA233" s="529"/>
      <c r="AB233" s="529"/>
      <c r="AC233" s="529"/>
      <c r="AD233" s="529"/>
      <c r="AE233" s="529"/>
      <c r="AF233" s="529"/>
      <c r="AG233" s="529"/>
      <c r="AH233" s="529"/>
      <c r="AI233" s="529"/>
      <c r="AJ233" s="529"/>
      <c r="AK233" s="529"/>
      <c r="AL233" s="263"/>
      <c r="AM233" s="129"/>
      <c r="AN233" s="130"/>
      <c r="AO233" s="130"/>
      <c r="AP233" s="130"/>
      <c r="AQ233" s="130"/>
      <c r="AR233" s="131"/>
      <c r="AS233" s="130"/>
      <c r="AT233" s="132"/>
      <c r="AU233" s="133"/>
      <c r="AV233" s="134"/>
      <c r="AW233" s="139"/>
      <c r="AX233" s="140"/>
      <c r="AY233" s="127"/>
      <c r="AZ233" s="127"/>
      <c r="BA233" s="127"/>
      <c r="BB233" s="127"/>
    </row>
    <row r="234" spans="1:54" ht="12.75">
      <c r="A234" s="83">
        <v>40778</v>
      </c>
      <c r="B234" s="142" t="s">
        <v>400</v>
      </c>
      <c r="C234" s="8"/>
      <c r="D234" s="84"/>
      <c r="E234" s="73" t="s">
        <v>622</v>
      </c>
      <c r="F234" s="33" t="s">
        <v>623</v>
      </c>
      <c r="G234" s="527">
        <f t="shared" si="16"/>
        <v>1200</v>
      </c>
      <c r="H234" s="114"/>
      <c r="I234" s="135">
        <v>1200</v>
      </c>
      <c r="J234" s="114"/>
      <c r="K234" s="244"/>
      <c r="L234" s="282"/>
      <c r="M234" s="114"/>
      <c r="N234" s="115"/>
      <c r="O234" s="114"/>
      <c r="P234" s="136"/>
      <c r="Q234" s="137"/>
      <c r="R234" s="138"/>
      <c r="S234" s="52"/>
      <c r="T234" s="529"/>
      <c r="U234" s="529"/>
      <c r="V234" s="529"/>
      <c r="W234" s="529"/>
      <c r="X234" s="529"/>
      <c r="Y234" s="529"/>
      <c r="Z234" s="529"/>
      <c r="AA234" s="529"/>
      <c r="AB234" s="529"/>
      <c r="AC234" s="529"/>
      <c r="AD234" s="529"/>
      <c r="AE234" s="529"/>
      <c r="AF234" s="529"/>
      <c r="AG234" s="529"/>
      <c r="AH234" s="529"/>
      <c r="AI234" s="529"/>
      <c r="AJ234" s="529"/>
      <c r="AK234" s="529"/>
      <c r="AL234" s="263"/>
      <c r="AM234" s="129"/>
      <c r="AN234" s="130"/>
      <c r="AO234" s="130"/>
      <c r="AP234" s="130"/>
      <c r="AQ234" s="130"/>
      <c r="AR234" s="131"/>
      <c r="AS234" s="130"/>
      <c r="AT234" s="132"/>
      <c r="AU234" s="133"/>
      <c r="AV234" s="134"/>
      <c r="AW234" s="139"/>
      <c r="AX234" s="140"/>
      <c r="AY234" s="127"/>
      <c r="AZ234" s="127"/>
      <c r="BA234" s="127"/>
      <c r="BB234" s="127"/>
    </row>
    <row r="235" spans="1:54" ht="12.75">
      <c r="A235" s="83">
        <v>40819</v>
      </c>
      <c r="B235" s="142" t="s">
        <v>366</v>
      </c>
      <c r="C235" s="8"/>
      <c r="D235" s="84"/>
      <c r="E235" s="73" t="s">
        <v>654</v>
      </c>
      <c r="F235" s="33" t="s">
        <v>655</v>
      </c>
      <c r="G235" s="527">
        <f t="shared" si="16"/>
        <v>190</v>
      </c>
      <c r="H235" s="114"/>
      <c r="I235" s="135"/>
      <c r="J235" s="114"/>
      <c r="K235" s="244"/>
      <c r="L235" s="282"/>
      <c r="M235" s="114"/>
      <c r="N235" s="115"/>
      <c r="O235" s="114"/>
      <c r="P235" s="136">
        <v>190</v>
      </c>
      <c r="Q235" s="137"/>
      <c r="R235" s="138"/>
      <c r="S235" s="52"/>
      <c r="T235" s="529"/>
      <c r="U235" s="529"/>
      <c r="V235" s="529"/>
      <c r="W235" s="529"/>
      <c r="X235" s="529"/>
      <c r="Y235" s="529"/>
      <c r="Z235" s="529"/>
      <c r="AA235" s="529"/>
      <c r="AB235" s="529"/>
      <c r="AC235" s="529"/>
      <c r="AD235" s="529"/>
      <c r="AE235" s="529"/>
      <c r="AF235" s="529"/>
      <c r="AG235" s="529"/>
      <c r="AH235" s="529"/>
      <c r="AI235" s="529"/>
      <c r="AJ235" s="529"/>
      <c r="AK235" s="529"/>
      <c r="AL235" s="263"/>
      <c r="AM235" s="129"/>
      <c r="AN235" s="130"/>
      <c r="AO235" s="130"/>
      <c r="AP235" s="130"/>
      <c r="AQ235" s="130"/>
      <c r="AR235" s="131"/>
      <c r="AS235" s="130"/>
      <c r="AT235" s="132"/>
      <c r="AU235" s="133"/>
      <c r="AV235" s="134"/>
      <c r="AW235" s="139"/>
      <c r="AX235" s="140"/>
      <c r="AY235" s="127"/>
      <c r="AZ235" s="127"/>
      <c r="BA235" s="127"/>
      <c r="BB235" s="127"/>
    </row>
    <row r="236" spans="1:54" ht="12.75">
      <c r="A236" s="83">
        <v>40638</v>
      </c>
      <c r="B236" s="142" t="s">
        <v>366</v>
      </c>
      <c r="C236" s="6"/>
      <c r="D236" s="37"/>
      <c r="E236" s="73" t="s">
        <v>57</v>
      </c>
      <c r="F236" s="17" t="s">
        <v>367</v>
      </c>
      <c r="G236" s="527">
        <f t="shared" si="16"/>
        <v>358</v>
      </c>
      <c r="H236" s="114"/>
      <c r="I236" s="108"/>
      <c r="J236" s="114"/>
      <c r="K236" s="244"/>
      <c r="L236" s="282"/>
      <c r="M236" s="114"/>
      <c r="N236" s="115"/>
      <c r="O236" s="114"/>
      <c r="P236" s="136">
        <v>358</v>
      </c>
      <c r="Q236" s="137"/>
      <c r="R236" s="138"/>
      <c r="S236" s="52"/>
      <c r="T236" s="529"/>
      <c r="U236" s="529"/>
      <c r="V236" s="529"/>
      <c r="W236" s="529"/>
      <c r="X236" s="529"/>
      <c r="Y236" s="529"/>
      <c r="Z236" s="529"/>
      <c r="AA236" s="529"/>
      <c r="AB236" s="529"/>
      <c r="AC236" s="529"/>
      <c r="AD236" s="529"/>
      <c r="AE236" s="529"/>
      <c r="AF236" s="529"/>
      <c r="AG236" s="529"/>
      <c r="AH236" s="529"/>
      <c r="AI236" s="529"/>
      <c r="AJ236" s="529"/>
      <c r="AK236" s="529"/>
      <c r="AL236" s="263"/>
      <c r="AM236" s="129"/>
      <c r="AN236" s="130"/>
      <c r="AO236" s="130"/>
      <c r="AP236" s="130"/>
      <c r="AQ236" s="130"/>
      <c r="AR236" s="131"/>
      <c r="AS236" s="130"/>
      <c r="AT236" s="132"/>
      <c r="AU236" s="133"/>
      <c r="AV236" s="134"/>
      <c r="AW236" s="139"/>
      <c r="AX236" s="140"/>
      <c r="AY236" s="127"/>
      <c r="AZ236" s="127"/>
      <c r="BA236" s="127"/>
      <c r="BB236" s="127"/>
    </row>
    <row r="237" spans="1:54" ht="12.75">
      <c r="A237" s="83">
        <v>40798</v>
      </c>
      <c r="B237" s="142" t="s">
        <v>366</v>
      </c>
      <c r="C237" s="6"/>
      <c r="D237" s="37"/>
      <c r="E237" s="73"/>
      <c r="F237" s="17" t="s">
        <v>637</v>
      </c>
      <c r="G237" s="527">
        <f t="shared" si="16"/>
        <v>395.8</v>
      </c>
      <c r="H237" s="114"/>
      <c r="I237" s="108"/>
      <c r="J237" s="114"/>
      <c r="K237" s="244"/>
      <c r="L237" s="282"/>
      <c r="M237" s="114"/>
      <c r="N237" s="115"/>
      <c r="O237" s="114"/>
      <c r="P237" s="136">
        <v>395.8</v>
      </c>
      <c r="Q237" s="137"/>
      <c r="R237" s="138"/>
      <c r="S237" s="52"/>
      <c r="T237" s="529"/>
      <c r="U237" s="529"/>
      <c r="V237" s="529"/>
      <c r="W237" s="529"/>
      <c r="X237" s="529"/>
      <c r="Y237" s="529"/>
      <c r="Z237" s="529"/>
      <c r="AA237" s="529"/>
      <c r="AB237" s="529"/>
      <c r="AC237" s="529"/>
      <c r="AD237" s="529"/>
      <c r="AE237" s="529"/>
      <c r="AF237" s="529"/>
      <c r="AG237" s="529"/>
      <c r="AH237" s="529"/>
      <c r="AI237" s="529"/>
      <c r="AJ237" s="529"/>
      <c r="AK237" s="529"/>
      <c r="AL237" s="263"/>
      <c r="AM237" s="129"/>
      <c r="AN237" s="130"/>
      <c r="AO237" s="130"/>
      <c r="AP237" s="130"/>
      <c r="AQ237" s="130"/>
      <c r="AR237" s="131"/>
      <c r="AS237" s="130"/>
      <c r="AT237" s="132"/>
      <c r="AU237" s="133"/>
      <c r="AV237" s="134"/>
      <c r="AW237" s="139"/>
      <c r="AX237" s="140"/>
      <c r="AY237" s="127"/>
      <c r="AZ237" s="127"/>
      <c r="BA237" s="127"/>
      <c r="BB237" s="127"/>
    </row>
    <row r="238" spans="1:54" ht="12.75">
      <c r="A238" s="83">
        <v>40617</v>
      </c>
      <c r="B238" s="142" t="s">
        <v>400</v>
      </c>
      <c r="C238" s="6"/>
      <c r="D238" s="37"/>
      <c r="E238" s="73" t="s">
        <v>357</v>
      </c>
      <c r="F238" s="17" t="s">
        <v>358</v>
      </c>
      <c r="G238" s="527">
        <f t="shared" si="16"/>
        <v>1800</v>
      </c>
      <c r="H238" s="114"/>
      <c r="I238" s="135">
        <v>1800</v>
      </c>
      <c r="J238" s="114"/>
      <c r="K238" s="244"/>
      <c r="L238" s="282"/>
      <c r="M238" s="114"/>
      <c r="N238" s="115"/>
      <c r="O238" s="114"/>
      <c r="P238" s="136"/>
      <c r="Q238" s="137"/>
      <c r="R238" s="138"/>
      <c r="S238" s="52"/>
      <c r="T238" s="529"/>
      <c r="U238" s="529"/>
      <c r="V238" s="529"/>
      <c r="W238" s="529"/>
      <c r="X238" s="529"/>
      <c r="Y238" s="529"/>
      <c r="Z238" s="529"/>
      <c r="AA238" s="529"/>
      <c r="AB238" s="529"/>
      <c r="AC238" s="529"/>
      <c r="AD238" s="529"/>
      <c r="AE238" s="529"/>
      <c r="AF238" s="529"/>
      <c r="AG238" s="529"/>
      <c r="AH238" s="529"/>
      <c r="AI238" s="529"/>
      <c r="AJ238" s="529"/>
      <c r="AK238" s="529"/>
      <c r="AL238" s="263"/>
      <c r="AM238" s="129"/>
      <c r="AN238" s="130"/>
      <c r="AO238" s="130"/>
      <c r="AP238" s="130"/>
      <c r="AQ238" s="130"/>
      <c r="AR238" s="131"/>
      <c r="AS238" s="130"/>
      <c r="AT238" s="132"/>
      <c r="AU238" s="133"/>
      <c r="AV238" s="134"/>
      <c r="AW238" s="139"/>
      <c r="AX238" s="140"/>
      <c r="AY238" s="127"/>
      <c r="AZ238" s="127"/>
      <c r="BA238" s="127"/>
      <c r="BB238" s="127"/>
    </row>
    <row r="239" spans="1:54" ht="12.75">
      <c r="A239" s="83">
        <v>40612</v>
      </c>
      <c r="B239" s="142" t="s">
        <v>370</v>
      </c>
      <c r="C239" s="6"/>
      <c r="D239" s="37"/>
      <c r="E239" s="73" t="s">
        <v>488</v>
      </c>
      <c r="F239" s="17" t="s">
        <v>365</v>
      </c>
      <c r="G239" s="527">
        <f t="shared" si="16"/>
        <v>1800</v>
      </c>
      <c r="H239" s="114"/>
      <c r="I239" s="135"/>
      <c r="J239" s="114"/>
      <c r="K239" s="244"/>
      <c r="L239" s="282"/>
      <c r="M239" s="114">
        <v>1800</v>
      </c>
      <c r="N239" s="115"/>
      <c r="O239" s="114"/>
      <c r="P239" s="136"/>
      <c r="Q239" s="137"/>
      <c r="R239" s="138"/>
      <c r="S239" s="52"/>
      <c r="T239" s="529"/>
      <c r="U239" s="529"/>
      <c r="V239" s="529"/>
      <c r="W239" s="529"/>
      <c r="X239" s="529"/>
      <c r="Y239" s="529"/>
      <c r="Z239" s="529"/>
      <c r="AA239" s="529"/>
      <c r="AB239" s="529"/>
      <c r="AC239" s="529"/>
      <c r="AD239" s="529"/>
      <c r="AE239" s="529"/>
      <c r="AF239" s="529"/>
      <c r="AG239" s="529"/>
      <c r="AH239" s="529"/>
      <c r="AI239" s="529"/>
      <c r="AJ239" s="529"/>
      <c r="AK239" s="529"/>
      <c r="AL239" s="263"/>
      <c r="AM239" s="129"/>
      <c r="AN239" s="130"/>
      <c r="AO239" s="130"/>
      <c r="AP239" s="130"/>
      <c r="AQ239" s="130"/>
      <c r="AR239" s="131"/>
      <c r="AS239" s="130"/>
      <c r="AT239" s="132"/>
      <c r="AU239" s="133"/>
      <c r="AV239" s="134"/>
      <c r="AW239" s="139"/>
      <c r="AX239" s="140"/>
      <c r="AY239" s="127"/>
      <c r="AZ239" s="127"/>
      <c r="BA239" s="127"/>
      <c r="BB239" s="127"/>
    </row>
    <row r="240" spans="1:54" ht="12.75">
      <c r="A240" s="83">
        <v>40574</v>
      </c>
      <c r="B240" s="142" t="s">
        <v>400</v>
      </c>
      <c r="C240" s="6"/>
      <c r="D240" s="37"/>
      <c r="E240" s="73" t="s">
        <v>359</v>
      </c>
      <c r="F240" s="17" t="s">
        <v>360</v>
      </c>
      <c r="G240" s="527">
        <f t="shared" si="16"/>
        <v>1000</v>
      </c>
      <c r="H240" s="114"/>
      <c r="I240" s="135">
        <v>1000</v>
      </c>
      <c r="J240" s="114"/>
      <c r="K240" s="244"/>
      <c r="L240" s="282"/>
      <c r="M240" s="114"/>
      <c r="N240" s="115"/>
      <c r="O240" s="114"/>
      <c r="P240" s="136"/>
      <c r="Q240" s="137"/>
      <c r="R240" s="138"/>
      <c r="S240" s="52"/>
      <c r="T240" s="529"/>
      <c r="U240" s="529"/>
      <c r="V240" s="529"/>
      <c r="W240" s="529"/>
      <c r="X240" s="529"/>
      <c r="Y240" s="529"/>
      <c r="Z240" s="529"/>
      <c r="AA240" s="529"/>
      <c r="AB240" s="529"/>
      <c r="AC240" s="529"/>
      <c r="AD240" s="529"/>
      <c r="AE240" s="529"/>
      <c r="AF240" s="529"/>
      <c r="AG240" s="529"/>
      <c r="AH240" s="529"/>
      <c r="AI240" s="529"/>
      <c r="AJ240" s="529"/>
      <c r="AK240" s="529"/>
      <c r="AL240" s="263"/>
      <c r="AM240" s="129"/>
      <c r="AN240" s="130"/>
      <c r="AO240" s="130"/>
      <c r="AP240" s="130"/>
      <c r="AQ240" s="130"/>
      <c r="AR240" s="131"/>
      <c r="AS240" s="130"/>
      <c r="AT240" s="132"/>
      <c r="AU240" s="133"/>
      <c r="AV240" s="134"/>
      <c r="AW240" s="139"/>
      <c r="AX240" s="140"/>
      <c r="AY240" s="127"/>
      <c r="AZ240" s="127"/>
      <c r="BA240" s="127"/>
      <c r="BB240" s="127"/>
    </row>
    <row r="241" spans="1:54" ht="12.75">
      <c r="A241" s="83">
        <v>40667</v>
      </c>
      <c r="B241" s="142" t="s">
        <v>400</v>
      </c>
      <c r="C241" s="7"/>
      <c r="D241" s="12"/>
      <c r="E241" s="73" t="s">
        <v>169</v>
      </c>
      <c r="F241" s="71" t="s">
        <v>156</v>
      </c>
      <c r="G241" s="527">
        <f t="shared" si="16"/>
        <v>700</v>
      </c>
      <c r="H241" s="114"/>
      <c r="I241" s="135">
        <v>700</v>
      </c>
      <c r="J241" s="114"/>
      <c r="K241" s="244"/>
      <c r="L241" s="282"/>
      <c r="M241" s="114"/>
      <c r="N241" s="115"/>
      <c r="O241" s="114"/>
      <c r="P241" s="136"/>
      <c r="Q241" s="137"/>
      <c r="R241" s="138"/>
      <c r="S241" s="52"/>
      <c r="T241" s="529"/>
      <c r="U241" s="529"/>
      <c r="V241" s="529"/>
      <c r="W241" s="529"/>
      <c r="X241" s="529"/>
      <c r="Y241" s="529"/>
      <c r="Z241" s="529"/>
      <c r="AA241" s="529"/>
      <c r="AB241" s="529"/>
      <c r="AC241" s="529"/>
      <c r="AD241" s="529"/>
      <c r="AE241" s="529"/>
      <c r="AF241" s="529"/>
      <c r="AG241" s="529"/>
      <c r="AH241" s="529"/>
      <c r="AI241" s="529"/>
      <c r="AJ241" s="529"/>
      <c r="AK241" s="529"/>
      <c r="AL241" s="263"/>
      <c r="AM241" s="129"/>
      <c r="AN241" s="130"/>
      <c r="AO241" s="130"/>
      <c r="AP241" s="130"/>
      <c r="AQ241" s="130"/>
      <c r="AR241" s="131"/>
      <c r="AS241" s="130"/>
      <c r="AT241" s="132"/>
      <c r="AU241" s="133"/>
      <c r="AV241" s="134"/>
      <c r="AW241" s="139"/>
      <c r="AX241" s="140"/>
      <c r="AY241" s="127"/>
      <c r="AZ241" s="127"/>
      <c r="BA241" s="127"/>
      <c r="BB241" s="127"/>
    </row>
    <row r="242" spans="1:54" ht="12.75">
      <c r="A242" s="83">
        <v>40623</v>
      </c>
      <c r="B242" s="142" t="s">
        <v>400</v>
      </c>
      <c r="C242" s="6"/>
      <c r="D242" s="37"/>
      <c r="E242" s="73" t="s">
        <v>431</v>
      </c>
      <c r="F242" s="17" t="s">
        <v>714</v>
      </c>
      <c r="G242" s="527">
        <f t="shared" si="16"/>
        <v>500</v>
      </c>
      <c r="H242" s="114"/>
      <c r="I242" s="135">
        <v>500</v>
      </c>
      <c r="J242" s="114"/>
      <c r="K242" s="244"/>
      <c r="L242" s="282"/>
      <c r="M242" s="114"/>
      <c r="N242" s="115"/>
      <c r="O242" s="114"/>
      <c r="P242" s="136"/>
      <c r="Q242" s="137"/>
      <c r="R242" s="138"/>
      <c r="S242" s="52"/>
      <c r="T242" s="529"/>
      <c r="U242" s="529"/>
      <c r="V242" s="529"/>
      <c r="W242" s="529"/>
      <c r="X242" s="529"/>
      <c r="Y242" s="529"/>
      <c r="Z242" s="529"/>
      <c r="AA242" s="529"/>
      <c r="AB242" s="529"/>
      <c r="AC242" s="529"/>
      <c r="AD242" s="529"/>
      <c r="AE242" s="529"/>
      <c r="AF242" s="529"/>
      <c r="AG242" s="529"/>
      <c r="AH242" s="529"/>
      <c r="AI242" s="529"/>
      <c r="AJ242" s="529"/>
      <c r="AK242" s="529"/>
      <c r="AL242" s="263"/>
      <c r="AM242" s="129"/>
      <c r="AN242" s="130"/>
      <c r="AO242" s="130"/>
      <c r="AP242" s="130"/>
      <c r="AQ242" s="130"/>
      <c r="AR242" s="131"/>
      <c r="AS242" s="130"/>
      <c r="AT242" s="132"/>
      <c r="AU242" s="133"/>
      <c r="AV242" s="134"/>
      <c r="AW242" s="139"/>
      <c r="AX242" s="140"/>
      <c r="AY242" s="127"/>
      <c r="AZ242" s="127"/>
      <c r="BA242" s="127"/>
      <c r="BB242" s="127"/>
    </row>
    <row r="243" spans="1:54" ht="12.75">
      <c r="A243" s="654" t="s">
        <v>715</v>
      </c>
      <c r="B243" s="142" t="s">
        <v>400</v>
      </c>
      <c r="C243" s="6"/>
      <c r="D243" s="37"/>
      <c r="E243" s="73"/>
      <c r="F243" s="17" t="s">
        <v>501</v>
      </c>
      <c r="G243" s="527">
        <f t="shared" si="16"/>
        <v>650</v>
      </c>
      <c r="H243" s="114"/>
      <c r="I243" s="135">
        <f>500+150</f>
        <v>650</v>
      </c>
      <c r="J243" s="114"/>
      <c r="K243" s="244"/>
      <c r="L243" s="282"/>
      <c r="M243" s="114"/>
      <c r="N243" s="115"/>
      <c r="O243" s="114"/>
      <c r="P243" s="136"/>
      <c r="Q243" s="137"/>
      <c r="R243" s="138"/>
      <c r="S243" s="52"/>
      <c r="T243" s="529"/>
      <c r="U243" s="529"/>
      <c r="V243" s="529"/>
      <c r="W243" s="529"/>
      <c r="X243" s="529"/>
      <c r="Y243" s="529"/>
      <c r="Z243" s="529"/>
      <c r="AA243" s="529"/>
      <c r="AB243" s="529"/>
      <c r="AC243" s="529"/>
      <c r="AD243" s="529"/>
      <c r="AE243" s="529"/>
      <c r="AF243" s="529"/>
      <c r="AG243" s="529"/>
      <c r="AH243" s="529"/>
      <c r="AI243" s="529"/>
      <c r="AJ243" s="529"/>
      <c r="AK243" s="529"/>
      <c r="AL243" s="263"/>
      <c r="AM243" s="129"/>
      <c r="AN243" s="130"/>
      <c r="AO243" s="130"/>
      <c r="AP243" s="130"/>
      <c r="AQ243" s="130"/>
      <c r="AR243" s="131"/>
      <c r="AS243" s="130"/>
      <c r="AT243" s="132"/>
      <c r="AU243" s="133"/>
      <c r="AV243" s="134"/>
      <c r="AW243" s="139"/>
      <c r="AX243" s="140"/>
      <c r="AY243" s="127"/>
      <c r="AZ243" s="127"/>
      <c r="BA243" s="127"/>
      <c r="BB243" s="127"/>
    </row>
    <row r="244" spans="1:54" ht="12.75">
      <c r="A244" s="83" t="s">
        <v>650</v>
      </c>
      <c r="B244" s="142" t="s">
        <v>25</v>
      </c>
      <c r="C244" s="6"/>
      <c r="D244" s="37"/>
      <c r="E244" s="73" t="s">
        <v>437</v>
      </c>
      <c r="F244" s="17" t="s">
        <v>75</v>
      </c>
      <c r="G244" s="527">
        <f t="shared" si="16"/>
        <v>360</v>
      </c>
      <c r="H244" s="114"/>
      <c r="I244" s="135"/>
      <c r="J244" s="114"/>
      <c r="K244" s="244"/>
      <c r="L244" s="282"/>
      <c r="M244" s="114"/>
      <c r="N244" s="101">
        <f>330+30</f>
        <v>360</v>
      </c>
      <c r="O244" s="114"/>
      <c r="P244" s="136"/>
      <c r="Q244" s="137"/>
      <c r="R244" s="138"/>
      <c r="S244" s="52"/>
      <c r="T244" s="529"/>
      <c r="U244" s="529"/>
      <c r="V244" s="529"/>
      <c r="W244" s="529"/>
      <c r="X244" s="529"/>
      <c r="Y244" s="529"/>
      <c r="Z244" s="529"/>
      <c r="AA244" s="529"/>
      <c r="AB244" s="529"/>
      <c r="AC244" s="529"/>
      <c r="AD244" s="529"/>
      <c r="AE244" s="529"/>
      <c r="AF244" s="529"/>
      <c r="AG244" s="529"/>
      <c r="AH244" s="529"/>
      <c r="AI244" s="529"/>
      <c r="AJ244" s="529"/>
      <c r="AK244" s="529"/>
      <c r="AL244" s="263"/>
      <c r="AM244" s="129"/>
      <c r="AN244" s="130"/>
      <c r="AO244" s="130"/>
      <c r="AP244" s="130"/>
      <c r="AQ244" s="130"/>
      <c r="AR244" s="131"/>
      <c r="AS244" s="130"/>
      <c r="AT244" s="132"/>
      <c r="AU244" s="133"/>
      <c r="AV244" s="134"/>
      <c r="AW244" s="139"/>
      <c r="AX244" s="140"/>
      <c r="AY244" s="127"/>
      <c r="AZ244" s="127"/>
      <c r="BA244" s="127"/>
      <c r="BB244" s="127"/>
    </row>
    <row r="245" spans="1:54" ht="12.75">
      <c r="A245" s="83">
        <v>40640</v>
      </c>
      <c r="B245" s="142" t="s">
        <v>25</v>
      </c>
      <c r="C245" s="6"/>
      <c r="D245" s="37"/>
      <c r="E245" s="73" t="s">
        <v>109</v>
      </c>
      <c r="F245" s="17" t="s">
        <v>389</v>
      </c>
      <c r="G245" s="527">
        <f t="shared" si="16"/>
        <v>220</v>
      </c>
      <c r="H245" s="114"/>
      <c r="I245" s="135"/>
      <c r="J245" s="114"/>
      <c r="K245" s="244"/>
      <c r="L245" s="282"/>
      <c r="M245" s="114"/>
      <c r="N245" s="115">
        <v>220</v>
      </c>
      <c r="O245" s="114"/>
      <c r="P245" s="136"/>
      <c r="Q245" s="137"/>
      <c r="R245" s="138"/>
      <c r="S245" s="52"/>
      <c r="T245" s="529"/>
      <c r="U245" s="529"/>
      <c r="V245" s="529"/>
      <c r="W245" s="529"/>
      <c r="X245" s="529"/>
      <c r="Y245" s="529"/>
      <c r="Z245" s="529"/>
      <c r="AA245" s="529"/>
      <c r="AB245" s="529"/>
      <c r="AC245" s="529"/>
      <c r="AD245" s="529"/>
      <c r="AE245" s="529"/>
      <c r="AF245" s="529"/>
      <c r="AG245" s="529"/>
      <c r="AH245" s="529"/>
      <c r="AI245" s="529"/>
      <c r="AJ245" s="529"/>
      <c r="AK245" s="529"/>
      <c r="AL245" s="263"/>
      <c r="AM245" s="129"/>
      <c r="AN245" s="130"/>
      <c r="AO245" s="130"/>
      <c r="AP245" s="130"/>
      <c r="AQ245" s="130"/>
      <c r="AR245" s="131"/>
      <c r="AS245" s="130"/>
      <c r="AT245" s="132"/>
      <c r="AU245" s="133"/>
      <c r="AV245" s="134"/>
      <c r="AW245" s="139"/>
      <c r="AX245" s="140"/>
      <c r="AY245" s="127"/>
      <c r="AZ245" s="127"/>
      <c r="BA245" s="127"/>
      <c r="BB245" s="127"/>
    </row>
    <row r="246" spans="1:54" ht="12.75">
      <c r="A246" s="83" t="s">
        <v>651</v>
      </c>
      <c r="B246" s="142" t="s">
        <v>25</v>
      </c>
      <c r="C246" s="6"/>
      <c r="D246" s="37"/>
      <c r="E246" s="73" t="s">
        <v>528</v>
      </c>
      <c r="F246" s="17" t="s">
        <v>390</v>
      </c>
      <c r="G246" s="527">
        <f t="shared" si="16"/>
        <v>429</v>
      </c>
      <c r="H246" s="114"/>
      <c r="I246" s="135"/>
      <c r="J246" s="114"/>
      <c r="K246" s="244"/>
      <c r="L246" s="282"/>
      <c r="M246" s="114"/>
      <c r="N246" s="115">
        <f>400+29</f>
        <v>429</v>
      </c>
      <c r="O246" s="114"/>
      <c r="P246" s="136"/>
      <c r="Q246" s="137"/>
      <c r="R246" s="138"/>
      <c r="S246" s="52"/>
      <c r="T246" s="529"/>
      <c r="U246" s="529"/>
      <c r="V246" s="529"/>
      <c r="W246" s="529"/>
      <c r="X246" s="529"/>
      <c r="Y246" s="529"/>
      <c r="Z246" s="529"/>
      <c r="AA246" s="529"/>
      <c r="AB246" s="529"/>
      <c r="AC246" s="529"/>
      <c r="AD246" s="529"/>
      <c r="AE246" s="529"/>
      <c r="AF246" s="529"/>
      <c r="AG246" s="529"/>
      <c r="AH246" s="529"/>
      <c r="AI246" s="529"/>
      <c r="AJ246" s="529"/>
      <c r="AK246" s="529"/>
      <c r="AL246" s="263"/>
      <c r="AM246" s="129"/>
      <c r="AN246" s="130"/>
      <c r="AO246" s="130"/>
      <c r="AP246" s="130"/>
      <c r="AQ246" s="130"/>
      <c r="AR246" s="131"/>
      <c r="AS246" s="130"/>
      <c r="AT246" s="132"/>
      <c r="AU246" s="133"/>
      <c r="AV246" s="134"/>
      <c r="AW246" s="139"/>
      <c r="AX246" s="140"/>
      <c r="AY246" s="127"/>
      <c r="AZ246" s="127"/>
      <c r="BA246" s="127"/>
      <c r="BB246" s="127"/>
    </row>
    <row r="247" spans="1:54" ht="12.75">
      <c r="A247" s="83">
        <v>40813</v>
      </c>
      <c r="B247" s="142" t="s">
        <v>25</v>
      </c>
      <c r="C247" s="6"/>
      <c r="D247" s="37"/>
      <c r="E247" s="73"/>
      <c r="F247" s="17" t="s">
        <v>648</v>
      </c>
      <c r="G247" s="527">
        <f t="shared" si="16"/>
        <v>74</v>
      </c>
      <c r="H247" s="114"/>
      <c r="I247" s="135"/>
      <c r="J247" s="114"/>
      <c r="K247" s="244"/>
      <c r="L247" s="282"/>
      <c r="M247" s="114"/>
      <c r="N247" s="115">
        <v>74</v>
      </c>
      <c r="O247" s="114"/>
      <c r="P247" s="136"/>
      <c r="Q247" s="137"/>
      <c r="R247" s="138"/>
      <c r="S247" s="52"/>
      <c r="T247" s="529"/>
      <c r="U247" s="529"/>
      <c r="V247" s="529"/>
      <c r="W247" s="529"/>
      <c r="X247" s="529"/>
      <c r="Y247" s="529"/>
      <c r="Z247" s="529"/>
      <c r="AA247" s="529"/>
      <c r="AB247" s="529"/>
      <c r="AC247" s="529"/>
      <c r="AD247" s="529"/>
      <c r="AE247" s="529"/>
      <c r="AF247" s="529"/>
      <c r="AG247" s="529"/>
      <c r="AH247" s="529"/>
      <c r="AI247" s="529"/>
      <c r="AJ247" s="529"/>
      <c r="AK247" s="529"/>
      <c r="AL247" s="263"/>
      <c r="AM247" s="129"/>
      <c r="AN247" s="130"/>
      <c r="AO247" s="130"/>
      <c r="AP247" s="130"/>
      <c r="AQ247" s="130"/>
      <c r="AR247" s="131"/>
      <c r="AS247" s="130"/>
      <c r="AT247" s="132"/>
      <c r="AU247" s="133"/>
      <c r="AV247" s="134"/>
      <c r="AW247" s="139"/>
      <c r="AX247" s="140"/>
      <c r="AY247" s="127"/>
      <c r="AZ247" s="127"/>
      <c r="BA247" s="127"/>
      <c r="BB247" s="127"/>
    </row>
    <row r="248" spans="1:54" ht="12.75">
      <c r="A248" s="83">
        <v>40813</v>
      </c>
      <c r="B248" s="142" t="s">
        <v>25</v>
      </c>
      <c r="C248" s="6"/>
      <c r="D248" s="37"/>
      <c r="E248" s="73"/>
      <c r="F248" s="17" t="s">
        <v>649</v>
      </c>
      <c r="G248" s="527">
        <f t="shared" si="16"/>
        <v>70</v>
      </c>
      <c r="H248" s="114"/>
      <c r="I248" s="135"/>
      <c r="J248" s="114"/>
      <c r="K248" s="244"/>
      <c r="L248" s="282"/>
      <c r="M248" s="114"/>
      <c r="N248" s="115">
        <v>70</v>
      </c>
      <c r="O248" s="114"/>
      <c r="P248" s="136"/>
      <c r="Q248" s="137"/>
      <c r="R248" s="138"/>
      <c r="S248" s="52"/>
      <c r="T248" s="529"/>
      <c r="U248" s="529"/>
      <c r="V248" s="529"/>
      <c r="W248" s="529"/>
      <c r="X248" s="529"/>
      <c r="Y248" s="529"/>
      <c r="Z248" s="529"/>
      <c r="AA248" s="529"/>
      <c r="AB248" s="529"/>
      <c r="AC248" s="529"/>
      <c r="AD248" s="529"/>
      <c r="AE248" s="529"/>
      <c r="AF248" s="529"/>
      <c r="AG248" s="529"/>
      <c r="AH248" s="529"/>
      <c r="AI248" s="529"/>
      <c r="AJ248" s="529"/>
      <c r="AK248" s="529"/>
      <c r="AL248" s="263"/>
      <c r="AM248" s="129"/>
      <c r="AN248" s="130"/>
      <c r="AO248" s="130"/>
      <c r="AP248" s="130"/>
      <c r="AQ248" s="130"/>
      <c r="AR248" s="131"/>
      <c r="AS248" s="130"/>
      <c r="AT248" s="132"/>
      <c r="AU248" s="133"/>
      <c r="AV248" s="134"/>
      <c r="AW248" s="139"/>
      <c r="AX248" s="140"/>
      <c r="AY248" s="127"/>
      <c r="AZ248" s="127"/>
      <c r="BA248" s="127"/>
      <c r="BB248" s="127"/>
    </row>
    <row r="249" spans="1:54" ht="12.75">
      <c r="A249" s="83">
        <v>40612</v>
      </c>
      <c r="B249" s="142" t="s">
        <v>398</v>
      </c>
      <c r="C249" s="6"/>
      <c r="D249" s="37"/>
      <c r="E249" s="73" t="s">
        <v>59</v>
      </c>
      <c r="F249" s="17" t="s">
        <v>361</v>
      </c>
      <c r="G249" s="527">
        <f t="shared" si="16"/>
        <v>200</v>
      </c>
      <c r="H249" s="114"/>
      <c r="I249" s="135"/>
      <c r="J249" s="114">
        <v>200</v>
      </c>
      <c r="K249" s="244"/>
      <c r="L249" s="282"/>
      <c r="M249" s="114"/>
      <c r="N249" s="115"/>
      <c r="O249" s="114"/>
      <c r="P249" s="136"/>
      <c r="Q249" s="137"/>
      <c r="R249" s="138"/>
      <c r="S249" s="52"/>
      <c r="T249" s="529"/>
      <c r="U249" s="529"/>
      <c r="V249" s="529"/>
      <c r="W249" s="529"/>
      <c r="X249" s="529"/>
      <c r="Y249" s="529"/>
      <c r="Z249" s="529"/>
      <c r="AA249" s="529"/>
      <c r="AB249" s="529"/>
      <c r="AC249" s="529"/>
      <c r="AD249" s="529"/>
      <c r="AE249" s="529"/>
      <c r="AF249" s="529"/>
      <c r="AG249" s="529"/>
      <c r="AH249" s="529"/>
      <c r="AI249" s="529"/>
      <c r="AJ249" s="529"/>
      <c r="AK249" s="529"/>
      <c r="AL249" s="263"/>
      <c r="AM249" s="129"/>
      <c r="AN249" s="130"/>
      <c r="AO249" s="130"/>
      <c r="AP249" s="130"/>
      <c r="AQ249" s="130"/>
      <c r="AR249" s="131"/>
      <c r="AS249" s="130"/>
      <c r="AT249" s="132"/>
      <c r="AU249" s="133"/>
      <c r="AV249" s="134"/>
      <c r="AW249" s="139"/>
      <c r="AX249" s="140"/>
      <c r="AY249" s="127"/>
      <c r="AZ249" s="127"/>
      <c r="BA249" s="127"/>
      <c r="BB249" s="127"/>
    </row>
    <row r="250" spans="1:54" ht="12.75">
      <c r="A250" s="83">
        <v>40785</v>
      </c>
      <c r="B250" s="142" t="s">
        <v>366</v>
      </c>
      <c r="C250" s="6"/>
      <c r="D250" s="37"/>
      <c r="E250" s="73" t="s">
        <v>629</v>
      </c>
      <c r="F250" s="17" t="s">
        <v>630</v>
      </c>
      <c r="G250" s="527">
        <f t="shared" si="16"/>
        <v>350</v>
      </c>
      <c r="H250" s="114"/>
      <c r="I250" s="135"/>
      <c r="J250" s="114"/>
      <c r="K250" s="244"/>
      <c r="L250" s="282"/>
      <c r="M250" s="114"/>
      <c r="N250" s="115"/>
      <c r="O250" s="114"/>
      <c r="P250" s="136">
        <v>350</v>
      </c>
      <c r="Q250" s="137"/>
      <c r="R250" s="138"/>
      <c r="S250" s="52"/>
      <c r="T250" s="529"/>
      <c r="U250" s="529"/>
      <c r="V250" s="529"/>
      <c r="W250" s="529"/>
      <c r="X250" s="529"/>
      <c r="Y250" s="529"/>
      <c r="Z250" s="529"/>
      <c r="AA250" s="529"/>
      <c r="AB250" s="529"/>
      <c r="AC250" s="529"/>
      <c r="AD250" s="529"/>
      <c r="AE250" s="529"/>
      <c r="AF250" s="529"/>
      <c r="AG250" s="529"/>
      <c r="AH250" s="529"/>
      <c r="AI250" s="529"/>
      <c r="AJ250" s="529"/>
      <c r="AK250" s="529"/>
      <c r="AL250" s="263"/>
      <c r="AM250" s="129"/>
      <c r="AN250" s="130"/>
      <c r="AO250" s="130"/>
      <c r="AP250" s="130"/>
      <c r="AQ250" s="130"/>
      <c r="AR250" s="131"/>
      <c r="AS250" s="130"/>
      <c r="AT250" s="132"/>
      <c r="AU250" s="133"/>
      <c r="AV250" s="134"/>
      <c r="AW250" s="139"/>
      <c r="AX250" s="140"/>
      <c r="AY250" s="127"/>
      <c r="AZ250" s="127"/>
      <c r="BA250" s="127"/>
      <c r="BB250" s="127"/>
    </row>
    <row r="251" spans="1:54" ht="12.75">
      <c r="A251" s="83">
        <v>40640</v>
      </c>
      <c r="B251" s="142" t="s">
        <v>25</v>
      </c>
      <c r="C251" s="8"/>
      <c r="D251" s="72"/>
      <c r="E251" s="73" t="s">
        <v>85</v>
      </c>
      <c r="F251" s="33" t="s">
        <v>391</v>
      </c>
      <c r="G251" s="527">
        <f t="shared" si="16"/>
        <v>350</v>
      </c>
      <c r="H251" s="114"/>
      <c r="I251" s="135"/>
      <c r="J251" s="114"/>
      <c r="K251" s="244"/>
      <c r="L251" s="282"/>
      <c r="M251" s="114"/>
      <c r="N251" s="115">
        <v>350</v>
      </c>
      <c r="O251" s="114"/>
      <c r="P251" s="136"/>
      <c r="Q251" s="137"/>
      <c r="R251" s="138"/>
      <c r="S251" s="52"/>
      <c r="T251" s="529"/>
      <c r="U251" s="529"/>
      <c r="V251" s="529"/>
      <c r="W251" s="529"/>
      <c r="X251" s="529"/>
      <c r="Y251" s="529"/>
      <c r="Z251" s="529"/>
      <c r="AA251" s="529"/>
      <c r="AB251" s="529"/>
      <c r="AC251" s="529"/>
      <c r="AD251" s="529"/>
      <c r="AE251" s="529"/>
      <c r="AF251" s="529"/>
      <c r="AG251" s="529"/>
      <c r="AH251" s="529"/>
      <c r="AI251" s="529"/>
      <c r="AJ251" s="529"/>
      <c r="AK251" s="529"/>
      <c r="AL251" s="263"/>
      <c r="AM251" s="129"/>
      <c r="AN251" s="130"/>
      <c r="AO251" s="130"/>
      <c r="AP251" s="130"/>
      <c r="AQ251" s="130"/>
      <c r="AR251" s="131"/>
      <c r="AS251" s="130"/>
      <c r="AT251" s="132"/>
      <c r="AU251" s="133"/>
      <c r="AV251" s="134"/>
      <c r="AW251" s="139"/>
      <c r="AX251" s="140"/>
      <c r="AY251" s="127"/>
      <c r="AZ251" s="127"/>
      <c r="BA251" s="127"/>
      <c r="BB251" s="127"/>
    </row>
    <row r="252" spans="1:54" ht="12.75">
      <c r="A252" s="83" t="s">
        <v>651</v>
      </c>
      <c r="B252" s="142" t="s">
        <v>25</v>
      </c>
      <c r="C252" s="8"/>
      <c r="D252" s="72"/>
      <c r="E252" s="73"/>
      <c r="F252" s="33" t="s">
        <v>652</v>
      </c>
      <c r="G252" s="527">
        <f t="shared" si="16"/>
        <v>271</v>
      </c>
      <c r="H252" s="114"/>
      <c r="I252" s="135"/>
      <c r="J252" s="114"/>
      <c r="K252" s="244"/>
      <c r="L252" s="282"/>
      <c r="M252" s="114"/>
      <c r="N252" s="115">
        <f>265+6</f>
        <v>271</v>
      </c>
      <c r="O252" s="114"/>
      <c r="P252" s="136"/>
      <c r="Q252" s="137"/>
      <c r="R252" s="138"/>
      <c r="S252" s="52"/>
      <c r="T252" s="529"/>
      <c r="U252" s="529"/>
      <c r="V252" s="529"/>
      <c r="W252" s="529"/>
      <c r="X252" s="529"/>
      <c r="Y252" s="529"/>
      <c r="Z252" s="529"/>
      <c r="AA252" s="529"/>
      <c r="AB252" s="529"/>
      <c r="AC252" s="529"/>
      <c r="AD252" s="529"/>
      <c r="AE252" s="529"/>
      <c r="AF252" s="529"/>
      <c r="AG252" s="529"/>
      <c r="AH252" s="529"/>
      <c r="AI252" s="529"/>
      <c r="AJ252" s="529"/>
      <c r="AK252" s="529"/>
      <c r="AL252" s="263"/>
      <c r="AM252" s="129"/>
      <c r="AN252" s="130"/>
      <c r="AO252" s="130"/>
      <c r="AP252" s="130"/>
      <c r="AQ252" s="130"/>
      <c r="AR252" s="131"/>
      <c r="AS252" s="130"/>
      <c r="AT252" s="132"/>
      <c r="AU252" s="133"/>
      <c r="AV252" s="134"/>
      <c r="AW252" s="139"/>
      <c r="AX252" s="140"/>
      <c r="AY252" s="127"/>
      <c r="AZ252" s="127"/>
      <c r="BA252" s="127"/>
      <c r="BB252" s="127"/>
    </row>
    <row r="253" spans="1:54" ht="12.75">
      <c r="A253" s="83">
        <v>40707</v>
      </c>
      <c r="B253" s="142" t="s">
        <v>400</v>
      </c>
      <c r="C253" s="6"/>
      <c r="D253" s="37"/>
      <c r="E253" s="73" t="s">
        <v>92</v>
      </c>
      <c r="F253" s="17" t="s">
        <v>93</v>
      </c>
      <c r="G253" s="527">
        <f t="shared" si="16"/>
        <v>850</v>
      </c>
      <c r="H253" s="114"/>
      <c r="I253" s="135">
        <v>850</v>
      </c>
      <c r="J253" s="114"/>
      <c r="K253" s="244"/>
      <c r="L253" s="282"/>
      <c r="M253" s="114"/>
      <c r="N253" s="115"/>
      <c r="O253" s="114"/>
      <c r="P253" s="136"/>
      <c r="Q253" s="137"/>
      <c r="R253" s="138"/>
      <c r="S253" s="52"/>
      <c r="T253" s="529"/>
      <c r="U253" s="529"/>
      <c r="V253" s="529"/>
      <c r="W253" s="529"/>
      <c r="X253" s="529"/>
      <c r="Y253" s="529"/>
      <c r="Z253" s="529"/>
      <c r="AA253" s="529"/>
      <c r="AB253" s="529"/>
      <c r="AC253" s="529"/>
      <c r="AD253" s="529"/>
      <c r="AE253" s="529"/>
      <c r="AF253" s="529"/>
      <c r="AG253" s="529"/>
      <c r="AH253" s="529"/>
      <c r="AI253" s="529"/>
      <c r="AJ253" s="529"/>
      <c r="AK253" s="529"/>
      <c r="AL253" s="263"/>
      <c r="AM253" s="129"/>
      <c r="AN253" s="130"/>
      <c r="AO253" s="130"/>
      <c r="AP253" s="130"/>
      <c r="AQ253" s="130"/>
      <c r="AR253" s="131"/>
      <c r="AS253" s="130"/>
      <c r="AT253" s="132"/>
      <c r="AU253" s="133"/>
      <c r="AV253" s="134"/>
      <c r="AW253" s="139"/>
      <c r="AX253" s="140"/>
      <c r="AY253" s="127"/>
      <c r="AZ253" s="127"/>
      <c r="BA253" s="127"/>
      <c r="BB253" s="127"/>
    </row>
    <row r="254" spans="1:54" ht="12.75">
      <c r="A254" s="83" t="s">
        <v>243</v>
      </c>
      <c r="B254" s="142" t="s">
        <v>400</v>
      </c>
      <c r="C254" s="8"/>
      <c r="D254" s="72"/>
      <c r="E254" s="73" t="s">
        <v>220</v>
      </c>
      <c r="F254" s="17" t="s">
        <v>354</v>
      </c>
      <c r="G254" s="527">
        <f t="shared" si="16"/>
        <v>400</v>
      </c>
      <c r="H254" s="114"/>
      <c r="I254" s="135">
        <f>300+100</f>
        <v>400</v>
      </c>
      <c r="J254" s="114"/>
      <c r="K254" s="244"/>
      <c r="L254" s="282"/>
      <c r="M254" s="114"/>
      <c r="N254" s="115"/>
      <c r="O254" s="114"/>
      <c r="P254" s="136"/>
      <c r="Q254" s="137"/>
      <c r="R254" s="138"/>
      <c r="S254" s="52"/>
      <c r="T254" s="529"/>
      <c r="U254" s="529"/>
      <c r="V254" s="529"/>
      <c r="W254" s="529"/>
      <c r="X254" s="529"/>
      <c r="Y254" s="529"/>
      <c r="Z254" s="529"/>
      <c r="AA254" s="529"/>
      <c r="AB254" s="529"/>
      <c r="AC254" s="529"/>
      <c r="AD254" s="529"/>
      <c r="AE254" s="529"/>
      <c r="AF254" s="529"/>
      <c r="AG254" s="529"/>
      <c r="AH254" s="529"/>
      <c r="AI254" s="529"/>
      <c r="AJ254" s="529"/>
      <c r="AK254" s="529"/>
      <c r="AL254" s="263"/>
      <c r="AM254" s="129"/>
      <c r="AN254" s="130"/>
      <c r="AO254" s="130"/>
      <c r="AP254" s="130"/>
      <c r="AQ254" s="130"/>
      <c r="AR254" s="131"/>
      <c r="AS254" s="130"/>
      <c r="AT254" s="132"/>
      <c r="AU254" s="133"/>
      <c r="AV254" s="134"/>
      <c r="AW254" s="139"/>
      <c r="AX254" s="140"/>
      <c r="AY254" s="127"/>
      <c r="AZ254" s="127"/>
      <c r="BA254" s="127"/>
      <c r="BB254" s="127"/>
    </row>
    <row r="255" spans="1:54" ht="12.75">
      <c r="A255" s="654" t="s">
        <v>738</v>
      </c>
      <c r="B255" s="142" t="s">
        <v>400</v>
      </c>
      <c r="C255" s="8"/>
      <c r="D255" s="84"/>
      <c r="E255" s="73" t="s">
        <v>105</v>
      </c>
      <c r="F255" s="33" t="s">
        <v>332</v>
      </c>
      <c r="G255" s="527">
        <f t="shared" si="16"/>
        <v>1380</v>
      </c>
      <c r="H255" s="114"/>
      <c r="I255" s="108">
        <f>1200+180</f>
        <v>1380</v>
      </c>
      <c r="J255" s="114"/>
      <c r="K255" s="244"/>
      <c r="L255" s="282"/>
      <c r="M255" s="114"/>
      <c r="N255" s="115"/>
      <c r="O255" s="114"/>
      <c r="P255" s="136"/>
      <c r="Q255" s="137"/>
      <c r="R255" s="138"/>
      <c r="S255" s="52"/>
      <c r="T255" s="529"/>
      <c r="U255" s="529"/>
      <c r="V255" s="529"/>
      <c r="W255" s="529"/>
      <c r="X255" s="529"/>
      <c r="Y255" s="529"/>
      <c r="Z255" s="529"/>
      <c r="AA255" s="529"/>
      <c r="AB255" s="529"/>
      <c r="AC255" s="529"/>
      <c r="AD255" s="529"/>
      <c r="AE255" s="529"/>
      <c r="AF255" s="529"/>
      <c r="AG255" s="529"/>
      <c r="AH255" s="529"/>
      <c r="AI255" s="529"/>
      <c r="AJ255" s="529"/>
      <c r="AK255" s="529"/>
      <c r="AL255" s="263"/>
      <c r="AM255" s="129"/>
      <c r="AN255" s="130"/>
      <c r="AO255" s="130"/>
      <c r="AP255" s="130"/>
      <c r="AQ255" s="130"/>
      <c r="AR255" s="131"/>
      <c r="AS255" s="130"/>
      <c r="AT255" s="132"/>
      <c r="AU255" s="133"/>
      <c r="AV255" s="134"/>
      <c r="AW255" s="139"/>
      <c r="AX255" s="140"/>
      <c r="AY255" s="127"/>
      <c r="AZ255" s="127"/>
      <c r="BA255" s="127"/>
      <c r="BB255" s="127"/>
    </row>
    <row r="256" spans="1:54" ht="12.75">
      <c r="A256" s="83">
        <v>40640</v>
      </c>
      <c r="B256" s="142" t="s">
        <v>25</v>
      </c>
      <c r="C256" s="8"/>
      <c r="D256" s="72"/>
      <c r="E256" s="73" t="s">
        <v>86</v>
      </c>
      <c r="F256" s="33" t="s">
        <v>392</v>
      </c>
      <c r="G256" s="527">
        <f t="shared" si="16"/>
        <v>190</v>
      </c>
      <c r="H256" s="114"/>
      <c r="I256" s="135"/>
      <c r="J256" s="114"/>
      <c r="K256" s="244"/>
      <c r="L256" s="282"/>
      <c r="M256" s="114"/>
      <c r="N256" s="101">
        <v>190</v>
      </c>
      <c r="O256" s="114"/>
      <c r="P256" s="136"/>
      <c r="Q256" s="137"/>
      <c r="R256" s="138"/>
      <c r="S256" s="52"/>
      <c r="T256" s="529"/>
      <c r="U256" s="529"/>
      <c r="V256" s="529"/>
      <c r="W256" s="529"/>
      <c r="X256" s="529"/>
      <c r="Y256" s="529"/>
      <c r="Z256" s="529"/>
      <c r="AA256" s="529"/>
      <c r="AB256" s="529"/>
      <c r="AC256" s="529"/>
      <c r="AD256" s="529"/>
      <c r="AE256" s="529"/>
      <c r="AF256" s="529"/>
      <c r="AG256" s="529"/>
      <c r="AH256" s="529"/>
      <c r="AI256" s="529"/>
      <c r="AJ256" s="529"/>
      <c r="AK256" s="529"/>
      <c r="AL256" s="263"/>
      <c r="AM256" s="129"/>
      <c r="AN256" s="130"/>
      <c r="AO256" s="130"/>
      <c r="AP256" s="130"/>
      <c r="AQ256" s="130"/>
      <c r="AR256" s="131"/>
      <c r="AS256" s="130"/>
      <c r="AT256" s="132"/>
      <c r="AU256" s="133"/>
      <c r="AV256" s="134"/>
      <c r="AW256" s="139"/>
      <c r="AX256" s="140"/>
      <c r="AY256" s="127"/>
      <c r="AZ256" s="127"/>
      <c r="BA256" s="127"/>
      <c r="BB256" s="127"/>
    </row>
    <row r="257" spans="1:54" ht="12.75">
      <c r="A257" s="83">
        <v>40640</v>
      </c>
      <c r="B257" s="142" t="s">
        <v>400</v>
      </c>
      <c r="C257" s="6"/>
      <c r="D257" s="37"/>
      <c r="E257" s="73" t="s">
        <v>483</v>
      </c>
      <c r="F257" s="17" t="s">
        <v>498</v>
      </c>
      <c r="G257" s="527">
        <f t="shared" si="16"/>
        <v>50</v>
      </c>
      <c r="H257" s="114"/>
      <c r="I257" s="108">
        <v>50</v>
      </c>
      <c r="J257" s="114"/>
      <c r="K257" s="244"/>
      <c r="L257" s="282"/>
      <c r="M257" s="114"/>
      <c r="N257" s="115"/>
      <c r="O257" s="114"/>
      <c r="P257" s="136"/>
      <c r="Q257" s="137"/>
      <c r="R257" s="138"/>
      <c r="S257" s="52"/>
      <c r="T257" s="529"/>
      <c r="U257" s="529"/>
      <c r="V257" s="529"/>
      <c r="W257" s="529"/>
      <c r="X257" s="529"/>
      <c r="Y257" s="529"/>
      <c r="Z257" s="529"/>
      <c r="AA257" s="529"/>
      <c r="AB257" s="529"/>
      <c r="AC257" s="529"/>
      <c r="AD257" s="529"/>
      <c r="AE257" s="529"/>
      <c r="AF257" s="529"/>
      <c r="AG257" s="529"/>
      <c r="AH257" s="529"/>
      <c r="AI257" s="529"/>
      <c r="AJ257" s="529"/>
      <c r="AK257" s="529"/>
      <c r="AL257" s="263"/>
      <c r="AM257" s="129"/>
      <c r="AN257" s="130"/>
      <c r="AO257" s="130"/>
      <c r="AP257" s="130"/>
      <c r="AQ257" s="130"/>
      <c r="AR257" s="131"/>
      <c r="AS257" s="130"/>
      <c r="AT257" s="132"/>
      <c r="AU257" s="133"/>
      <c r="AV257" s="134"/>
      <c r="AW257" s="139"/>
      <c r="AX257" s="140"/>
      <c r="AY257" s="127"/>
      <c r="AZ257" s="127"/>
      <c r="BA257" s="127"/>
      <c r="BB257" s="127"/>
    </row>
    <row r="258" spans="1:54" ht="12.75">
      <c r="A258" s="83">
        <v>40668</v>
      </c>
      <c r="B258" s="142" t="s">
        <v>400</v>
      </c>
      <c r="C258" s="6"/>
      <c r="D258" s="37"/>
      <c r="E258" s="73" t="s">
        <v>165</v>
      </c>
      <c r="F258" s="17" t="s">
        <v>50</v>
      </c>
      <c r="G258" s="527">
        <f t="shared" si="16"/>
        <v>100</v>
      </c>
      <c r="H258" s="114"/>
      <c r="I258" s="108">
        <v>100</v>
      </c>
      <c r="J258" s="114"/>
      <c r="K258" s="244"/>
      <c r="L258" s="282"/>
      <c r="M258" s="114"/>
      <c r="N258" s="115"/>
      <c r="O258" s="114"/>
      <c r="P258" s="136"/>
      <c r="Q258" s="137"/>
      <c r="R258" s="138"/>
      <c r="S258" s="52"/>
      <c r="T258" s="529"/>
      <c r="U258" s="529"/>
      <c r="V258" s="529"/>
      <c r="W258" s="529"/>
      <c r="X258" s="529"/>
      <c r="Y258" s="529"/>
      <c r="Z258" s="529"/>
      <c r="AA258" s="529"/>
      <c r="AB258" s="529"/>
      <c r="AC258" s="529"/>
      <c r="AD258" s="529"/>
      <c r="AE258" s="529"/>
      <c r="AF258" s="529"/>
      <c r="AG258" s="529"/>
      <c r="AH258" s="529"/>
      <c r="AI258" s="529"/>
      <c r="AJ258" s="529"/>
      <c r="AK258" s="529"/>
      <c r="AL258" s="263"/>
      <c r="AM258" s="129"/>
      <c r="AN258" s="130"/>
      <c r="AO258" s="130"/>
      <c r="AP258" s="130"/>
      <c r="AQ258" s="130"/>
      <c r="AR258" s="131"/>
      <c r="AS258" s="130"/>
      <c r="AT258" s="132"/>
      <c r="AU258" s="133"/>
      <c r="AV258" s="134"/>
      <c r="AW258" s="139"/>
      <c r="AX258" s="140"/>
      <c r="AY258" s="127"/>
      <c r="AZ258" s="127"/>
      <c r="BA258" s="127"/>
      <c r="BB258" s="127"/>
    </row>
    <row r="259" spans="1:54" ht="12.75">
      <c r="A259" s="83" t="s">
        <v>647</v>
      </c>
      <c r="B259" s="142" t="s">
        <v>400</v>
      </c>
      <c r="C259" s="6"/>
      <c r="D259" s="37"/>
      <c r="E259" s="73" t="s">
        <v>499</v>
      </c>
      <c r="F259" s="17" t="s">
        <v>500</v>
      </c>
      <c r="G259" s="527">
        <f t="shared" si="16"/>
        <v>3350</v>
      </c>
      <c r="H259" s="114"/>
      <c r="I259" s="135">
        <f>2000+1100+250</f>
        <v>3350</v>
      </c>
      <c r="J259" s="114"/>
      <c r="K259" s="244"/>
      <c r="L259" s="282"/>
      <c r="M259" s="114"/>
      <c r="N259" s="115"/>
      <c r="O259" s="114"/>
      <c r="P259" s="136"/>
      <c r="Q259" s="137"/>
      <c r="R259" s="138"/>
      <c r="S259" s="52"/>
      <c r="T259" s="529"/>
      <c r="U259" s="529"/>
      <c r="V259" s="529"/>
      <c r="W259" s="529"/>
      <c r="X259" s="529"/>
      <c r="Y259" s="529"/>
      <c r="Z259" s="529"/>
      <c r="AA259" s="529"/>
      <c r="AB259" s="529"/>
      <c r="AC259" s="529"/>
      <c r="AD259" s="529"/>
      <c r="AE259" s="529"/>
      <c r="AF259" s="529"/>
      <c r="AG259" s="529"/>
      <c r="AH259" s="529"/>
      <c r="AI259" s="529"/>
      <c r="AJ259" s="529"/>
      <c r="AK259" s="529"/>
      <c r="AL259" s="263"/>
      <c r="AM259" s="129"/>
      <c r="AN259" s="130"/>
      <c r="AO259" s="130"/>
      <c r="AP259" s="130"/>
      <c r="AQ259" s="130"/>
      <c r="AR259" s="131"/>
      <c r="AS259" s="130"/>
      <c r="AT259" s="132"/>
      <c r="AU259" s="133"/>
      <c r="AV259" s="134"/>
      <c r="AW259" s="139"/>
      <c r="AX259" s="140"/>
      <c r="AY259" s="127"/>
      <c r="AZ259" s="127"/>
      <c r="BA259" s="127"/>
      <c r="BB259" s="127"/>
    </row>
    <row r="260" spans="1:54" ht="12.75">
      <c r="A260" s="83">
        <v>40819</v>
      </c>
      <c r="B260" s="142" t="s">
        <v>400</v>
      </c>
      <c r="C260" s="6"/>
      <c r="D260" s="37"/>
      <c r="E260" s="73" t="s">
        <v>645</v>
      </c>
      <c r="F260" s="17" t="s">
        <v>646</v>
      </c>
      <c r="G260" s="527">
        <f t="shared" si="16"/>
        <v>500</v>
      </c>
      <c r="H260" s="114"/>
      <c r="I260" s="135">
        <v>500</v>
      </c>
      <c r="J260" s="114"/>
      <c r="K260" s="244"/>
      <c r="L260" s="282"/>
      <c r="M260" s="114"/>
      <c r="N260" s="115"/>
      <c r="O260" s="114"/>
      <c r="P260" s="136"/>
      <c r="Q260" s="137"/>
      <c r="R260" s="138"/>
      <c r="S260" s="52"/>
      <c r="T260" s="529"/>
      <c r="U260" s="529"/>
      <c r="V260" s="529"/>
      <c r="W260" s="529"/>
      <c r="X260" s="529"/>
      <c r="Y260" s="529"/>
      <c r="Z260" s="529"/>
      <c r="AA260" s="529"/>
      <c r="AB260" s="529"/>
      <c r="AC260" s="529"/>
      <c r="AD260" s="529"/>
      <c r="AE260" s="529"/>
      <c r="AF260" s="529"/>
      <c r="AG260" s="529"/>
      <c r="AH260" s="529"/>
      <c r="AI260" s="529"/>
      <c r="AJ260" s="529"/>
      <c r="AK260" s="529"/>
      <c r="AL260" s="263"/>
      <c r="AM260" s="129"/>
      <c r="AN260" s="130"/>
      <c r="AO260" s="130"/>
      <c r="AP260" s="130"/>
      <c r="AQ260" s="130"/>
      <c r="AR260" s="131"/>
      <c r="AS260" s="130"/>
      <c r="AT260" s="132"/>
      <c r="AU260" s="133"/>
      <c r="AV260" s="134"/>
      <c r="AW260" s="139"/>
      <c r="AX260" s="140"/>
      <c r="AY260" s="127"/>
      <c r="AZ260" s="127"/>
      <c r="BA260" s="127"/>
      <c r="BB260" s="127"/>
    </row>
    <row r="261" spans="1:54" ht="12.75">
      <c r="A261" s="83" t="s">
        <v>650</v>
      </c>
      <c r="B261" s="142" t="s">
        <v>25</v>
      </c>
      <c r="C261" s="6" t="s">
        <v>438</v>
      </c>
      <c r="D261" s="37" t="s">
        <v>439</v>
      </c>
      <c r="E261" s="73" t="s">
        <v>440</v>
      </c>
      <c r="F261" s="17" t="s">
        <v>76</v>
      </c>
      <c r="G261" s="527">
        <f t="shared" si="16"/>
        <v>270</v>
      </c>
      <c r="H261" s="114"/>
      <c r="I261" s="135"/>
      <c r="J261" s="114"/>
      <c r="K261" s="244"/>
      <c r="L261" s="282"/>
      <c r="M261" s="114"/>
      <c r="N261" s="101">
        <f>250+20</f>
        <v>270</v>
      </c>
      <c r="O261" s="114"/>
      <c r="P261" s="136"/>
      <c r="Q261" s="137"/>
      <c r="R261" s="138"/>
      <c r="S261" s="52"/>
      <c r="T261" s="529"/>
      <c r="U261" s="529"/>
      <c r="V261" s="529"/>
      <c r="W261" s="529"/>
      <c r="X261" s="529"/>
      <c r="Y261" s="529"/>
      <c r="Z261" s="529"/>
      <c r="AA261" s="529"/>
      <c r="AB261" s="529"/>
      <c r="AC261" s="529"/>
      <c r="AD261" s="529"/>
      <c r="AE261" s="529"/>
      <c r="AF261" s="529"/>
      <c r="AG261" s="529"/>
      <c r="AH261" s="529"/>
      <c r="AI261" s="529"/>
      <c r="AJ261" s="529"/>
      <c r="AK261" s="529"/>
      <c r="AL261" s="263"/>
      <c r="AM261" s="129"/>
      <c r="AN261" s="130"/>
      <c r="AO261" s="130"/>
      <c r="AP261" s="130"/>
      <c r="AQ261" s="130"/>
      <c r="AR261" s="131"/>
      <c r="AS261" s="130"/>
      <c r="AT261" s="132"/>
      <c r="AU261" s="133"/>
      <c r="AV261" s="134"/>
      <c r="AW261" s="139"/>
      <c r="AX261" s="140"/>
      <c r="AY261" s="127"/>
      <c r="AZ261" s="127"/>
      <c r="BA261" s="127"/>
      <c r="BB261" s="127"/>
    </row>
    <row r="262" spans="1:54" ht="12.75">
      <c r="A262" s="83">
        <v>40623</v>
      </c>
      <c r="B262" s="142" t="s">
        <v>400</v>
      </c>
      <c r="C262" s="6">
        <v>204</v>
      </c>
      <c r="D262" s="1" t="s">
        <v>423</v>
      </c>
      <c r="E262" s="73" t="s">
        <v>352</v>
      </c>
      <c r="F262" s="17" t="s">
        <v>353</v>
      </c>
      <c r="G262" s="527">
        <f t="shared" si="16"/>
        <v>800</v>
      </c>
      <c r="H262" s="114"/>
      <c r="I262" s="135">
        <v>800</v>
      </c>
      <c r="J262" s="114"/>
      <c r="K262" s="244"/>
      <c r="L262" s="282"/>
      <c r="M262" s="114"/>
      <c r="N262" s="115"/>
      <c r="O262" s="114"/>
      <c r="P262" s="136"/>
      <c r="Q262" s="137"/>
      <c r="R262" s="138"/>
      <c r="S262" s="52"/>
      <c r="T262" s="529"/>
      <c r="U262" s="529"/>
      <c r="V262" s="529"/>
      <c r="W262" s="529"/>
      <c r="X262" s="529"/>
      <c r="Y262" s="529"/>
      <c r="Z262" s="529"/>
      <c r="AA262" s="529"/>
      <c r="AB262" s="529"/>
      <c r="AC262" s="529"/>
      <c r="AD262" s="529"/>
      <c r="AE262" s="529"/>
      <c r="AF262" s="529"/>
      <c r="AG262" s="529"/>
      <c r="AH262" s="529"/>
      <c r="AI262" s="529"/>
      <c r="AJ262" s="529"/>
      <c r="AK262" s="529"/>
      <c r="AL262" s="263"/>
      <c r="AM262" s="129"/>
      <c r="AN262" s="130"/>
      <c r="AO262" s="130"/>
      <c r="AP262" s="130"/>
      <c r="AQ262" s="130"/>
      <c r="AR262" s="131"/>
      <c r="AS262" s="130"/>
      <c r="AT262" s="132"/>
      <c r="AU262" s="133"/>
      <c r="AV262" s="134"/>
      <c r="AW262" s="139"/>
      <c r="AX262" s="140"/>
      <c r="AY262" s="127"/>
      <c r="AZ262" s="127"/>
      <c r="BA262" s="127"/>
      <c r="BB262" s="127"/>
    </row>
    <row r="263" spans="1:54" ht="12.75">
      <c r="A263" s="83">
        <v>40662</v>
      </c>
      <c r="B263" s="142" t="s">
        <v>400</v>
      </c>
      <c r="C263" s="8">
        <v>209</v>
      </c>
      <c r="D263" s="72" t="s">
        <v>535</v>
      </c>
      <c r="E263" s="73" t="s">
        <v>180</v>
      </c>
      <c r="F263" s="17" t="s">
        <v>429</v>
      </c>
      <c r="G263" s="527">
        <f t="shared" si="16"/>
        <v>600</v>
      </c>
      <c r="H263" s="114"/>
      <c r="I263" s="135">
        <v>600</v>
      </c>
      <c r="J263" s="114"/>
      <c r="K263" s="244"/>
      <c r="L263" s="282"/>
      <c r="M263" s="114"/>
      <c r="N263" s="101"/>
      <c r="O263" s="114"/>
      <c r="P263" s="136"/>
      <c r="Q263" s="137"/>
      <c r="R263" s="138"/>
      <c r="S263" s="52"/>
      <c r="T263" s="529"/>
      <c r="U263" s="529"/>
      <c r="V263" s="529"/>
      <c r="W263" s="529"/>
      <c r="X263" s="529"/>
      <c r="Y263" s="529"/>
      <c r="Z263" s="529"/>
      <c r="AA263" s="529"/>
      <c r="AB263" s="529"/>
      <c r="AC263" s="529"/>
      <c r="AD263" s="529"/>
      <c r="AE263" s="529"/>
      <c r="AF263" s="529"/>
      <c r="AG263" s="529"/>
      <c r="AH263" s="529"/>
      <c r="AI263" s="529"/>
      <c r="AJ263" s="529"/>
      <c r="AK263" s="529"/>
      <c r="AL263" s="263"/>
      <c r="AM263" s="129"/>
      <c r="AN263" s="130"/>
      <c r="AO263" s="130"/>
      <c r="AP263" s="130"/>
      <c r="AQ263" s="130"/>
      <c r="AR263" s="131"/>
      <c r="AS263" s="130"/>
      <c r="AT263" s="132"/>
      <c r="AU263" s="133"/>
      <c r="AV263" s="134"/>
      <c r="AW263" s="139"/>
      <c r="AX263" s="140"/>
      <c r="AY263" s="127"/>
      <c r="AZ263" s="127"/>
      <c r="BA263" s="127"/>
      <c r="BB263" s="127"/>
    </row>
    <row r="264" spans="1:54" ht="12.75">
      <c r="A264" s="83">
        <v>40742</v>
      </c>
      <c r="B264" s="142" t="s">
        <v>400</v>
      </c>
      <c r="C264" s="8"/>
      <c r="D264" s="72"/>
      <c r="E264" s="73" t="s">
        <v>564</v>
      </c>
      <c r="F264" s="17" t="s">
        <v>565</v>
      </c>
      <c r="G264" s="527">
        <f t="shared" si="16"/>
        <v>300</v>
      </c>
      <c r="H264" s="114"/>
      <c r="I264" s="135">
        <v>300</v>
      </c>
      <c r="J264" s="114"/>
      <c r="K264" s="244"/>
      <c r="L264" s="282"/>
      <c r="M264" s="114"/>
      <c r="N264" s="101"/>
      <c r="O264" s="114"/>
      <c r="P264" s="136"/>
      <c r="Q264" s="137"/>
      <c r="R264" s="138"/>
      <c r="S264" s="52"/>
      <c r="T264" s="529"/>
      <c r="U264" s="529"/>
      <c r="V264" s="529"/>
      <c r="W264" s="529"/>
      <c r="X264" s="529"/>
      <c r="Y264" s="529"/>
      <c r="Z264" s="529"/>
      <c r="AA264" s="529"/>
      <c r="AB264" s="529"/>
      <c r="AC264" s="529"/>
      <c r="AD264" s="529"/>
      <c r="AE264" s="529"/>
      <c r="AF264" s="529"/>
      <c r="AG264" s="529"/>
      <c r="AH264" s="529"/>
      <c r="AI264" s="529"/>
      <c r="AJ264" s="529"/>
      <c r="AK264" s="529"/>
      <c r="AL264" s="263"/>
      <c r="AM264" s="129"/>
      <c r="AN264" s="130"/>
      <c r="AO264" s="130"/>
      <c r="AP264" s="130"/>
      <c r="AQ264" s="130"/>
      <c r="AR264" s="131"/>
      <c r="AS264" s="130"/>
      <c r="AT264" s="132"/>
      <c r="AU264" s="133"/>
      <c r="AV264" s="134"/>
      <c r="AW264" s="139"/>
      <c r="AX264" s="140"/>
      <c r="AY264" s="127"/>
      <c r="AZ264" s="127"/>
      <c r="BA264" s="127"/>
      <c r="BB264" s="127"/>
    </row>
    <row r="265" spans="1:54" ht="12.75">
      <c r="A265" s="654" t="s">
        <v>737</v>
      </c>
      <c r="B265" s="142" t="s">
        <v>400</v>
      </c>
      <c r="C265" s="8">
        <v>313</v>
      </c>
      <c r="D265" s="14" t="s">
        <v>520</v>
      </c>
      <c r="E265" s="73" t="s">
        <v>157</v>
      </c>
      <c r="F265" s="73" t="s">
        <v>157</v>
      </c>
      <c r="G265" s="527">
        <f t="shared" si="16"/>
        <v>115</v>
      </c>
      <c r="H265" s="114"/>
      <c r="I265" s="135">
        <f>100+15</f>
        <v>115</v>
      </c>
      <c r="J265" s="114"/>
      <c r="K265" s="244"/>
      <c r="L265" s="282"/>
      <c r="M265" s="114"/>
      <c r="N265" s="115"/>
      <c r="O265" s="114"/>
      <c r="P265" s="136"/>
      <c r="Q265" s="137"/>
      <c r="R265" s="138"/>
      <c r="S265" s="52"/>
      <c r="T265" s="529"/>
      <c r="U265" s="529"/>
      <c r="V265" s="529"/>
      <c r="W265" s="529"/>
      <c r="X265" s="529"/>
      <c r="Y265" s="529"/>
      <c r="Z265" s="529"/>
      <c r="AA265" s="529"/>
      <c r="AB265" s="529"/>
      <c r="AC265" s="529"/>
      <c r="AD265" s="529"/>
      <c r="AE265" s="529"/>
      <c r="AF265" s="529"/>
      <c r="AG265" s="529"/>
      <c r="AH265" s="529"/>
      <c r="AI265" s="529"/>
      <c r="AJ265" s="529"/>
      <c r="AK265" s="529"/>
      <c r="AL265" s="263"/>
      <c r="AM265" s="129"/>
      <c r="AN265" s="130"/>
      <c r="AO265" s="130"/>
      <c r="AP265" s="130"/>
      <c r="AQ265" s="130"/>
      <c r="AR265" s="131"/>
      <c r="AS265" s="130"/>
      <c r="AT265" s="132"/>
      <c r="AU265" s="133"/>
      <c r="AV265" s="134"/>
      <c r="AW265" s="139"/>
      <c r="AX265" s="140"/>
      <c r="AY265" s="127"/>
      <c r="AZ265" s="127"/>
      <c r="BA265" s="127"/>
      <c r="BB265" s="127"/>
    </row>
    <row r="266" spans="1:54" ht="12.75">
      <c r="A266" s="83">
        <v>40659</v>
      </c>
      <c r="B266" s="142" t="s">
        <v>366</v>
      </c>
      <c r="C266" s="6">
        <v>411</v>
      </c>
      <c r="D266" s="37" t="s">
        <v>114</v>
      </c>
      <c r="E266" s="73" t="s">
        <v>46</v>
      </c>
      <c r="F266" s="17" t="s">
        <v>47</v>
      </c>
      <c r="G266" s="527">
        <f t="shared" si="16"/>
        <v>490</v>
      </c>
      <c r="H266" s="114"/>
      <c r="I266" s="135"/>
      <c r="J266" s="114"/>
      <c r="K266" s="244"/>
      <c r="L266" s="282"/>
      <c r="M266" s="114"/>
      <c r="N266" s="115"/>
      <c r="O266" s="114"/>
      <c r="P266" s="136">
        <v>490</v>
      </c>
      <c r="Q266" s="137"/>
      <c r="R266" s="138"/>
      <c r="S266" s="52"/>
      <c r="T266" s="529"/>
      <c r="U266" s="529"/>
      <c r="V266" s="529"/>
      <c r="W266" s="529"/>
      <c r="X266" s="529"/>
      <c r="Y266" s="529"/>
      <c r="Z266" s="529"/>
      <c r="AA266" s="529"/>
      <c r="AB266" s="529"/>
      <c r="AC266" s="529"/>
      <c r="AD266" s="529"/>
      <c r="AE266" s="529"/>
      <c r="AF266" s="529"/>
      <c r="AG266" s="529"/>
      <c r="AH266" s="529"/>
      <c r="AI266" s="529"/>
      <c r="AJ266" s="529"/>
      <c r="AK266" s="529"/>
      <c r="AL266" s="263"/>
      <c r="AM266" s="129"/>
      <c r="AN266" s="130"/>
      <c r="AO266" s="130"/>
      <c r="AP266" s="130"/>
      <c r="AQ266" s="130"/>
      <c r="AR266" s="131"/>
      <c r="AS266" s="130"/>
      <c r="AT266" s="132"/>
      <c r="AU266" s="133"/>
      <c r="AV266" s="134"/>
      <c r="AW266" s="139"/>
      <c r="AX266" s="140"/>
      <c r="AY266" s="127"/>
      <c r="AZ266" s="127"/>
      <c r="BA266" s="127"/>
      <c r="BB266" s="127"/>
    </row>
    <row r="267" spans="1:54" ht="12.75">
      <c r="A267" s="83" t="s">
        <v>653</v>
      </c>
      <c r="B267" s="142" t="s">
        <v>25</v>
      </c>
      <c r="C267" s="8">
        <v>512</v>
      </c>
      <c r="D267" s="72" t="s">
        <v>13</v>
      </c>
      <c r="E267" s="73" t="s">
        <v>77</v>
      </c>
      <c r="F267" s="17" t="s">
        <v>78</v>
      </c>
      <c r="G267" s="527">
        <f t="shared" si="16"/>
        <v>365</v>
      </c>
      <c r="H267" s="114"/>
      <c r="I267" s="135"/>
      <c r="J267" s="114"/>
      <c r="K267" s="244"/>
      <c r="L267" s="282"/>
      <c r="M267" s="114"/>
      <c r="N267" s="115">
        <f>300+65</f>
        <v>365</v>
      </c>
      <c r="O267" s="114"/>
      <c r="P267" s="136"/>
      <c r="Q267" s="137"/>
      <c r="R267" s="138"/>
      <c r="S267" s="52"/>
      <c r="T267" s="529"/>
      <c r="U267" s="529"/>
      <c r="V267" s="529"/>
      <c r="W267" s="529"/>
      <c r="X267" s="529"/>
      <c r="Y267" s="529"/>
      <c r="Z267" s="529"/>
      <c r="AA267" s="529"/>
      <c r="AB267" s="529"/>
      <c r="AC267" s="529"/>
      <c r="AD267" s="529"/>
      <c r="AE267" s="529"/>
      <c r="AF267" s="529"/>
      <c r="AG267" s="529"/>
      <c r="AH267" s="529"/>
      <c r="AI267" s="529"/>
      <c r="AJ267" s="529"/>
      <c r="AK267" s="529"/>
      <c r="AL267" s="263"/>
      <c r="AM267" s="129"/>
      <c r="AN267" s="130"/>
      <c r="AO267" s="130"/>
      <c r="AP267" s="130"/>
      <c r="AQ267" s="130"/>
      <c r="AR267" s="131"/>
      <c r="AS267" s="130"/>
      <c r="AT267" s="132"/>
      <c r="AU267" s="133"/>
      <c r="AV267" s="134"/>
      <c r="AW267" s="139"/>
      <c r="AX267" s="140"/>
      <c r="AY267" s="127"/>
      <c r="AZ267" s="127"/>
      <c r="BA267" s="127"/>
      <c r="BB267" s="127"/>
    </row>
    <row r="268" spans="1:54" ht="12.75">
      <c r="A268" s="83">
        <v>40640</v>
      </c>
      <c r="B268" s="142" t="s">
        <v>25</v>
      </c>
      <c r="C268" s="6">
        <v>521</v>
      </c>
      <c r="D268" s="37" t="s">
        <v>66</v>
      </c>
      <c r="E268" s="73" t="s">
        <v>38</v>
      </c>
      <c r="F268" s="19" t="s">
        <v>393</v>
      </c>
      <c r="G268" s="527">
        <f t="shared" si="16"/>
        <v>60</v>
      </c>
      <c r="H268" s="114"/>
      <c r="I268" s="135"/>
      <c r="J268" s="114"/>
      <c r="K268" s="244"/>
      <c r="L268" s="282"/>
      <c r="M268" s="114"/>
      <c r="N268" s="115">
        <v>60</v>
      </c>
      <c r="O268" s="114"/>
      <c r="P268" s="136"/>
      <c r="Q268" s="137"/>
      <c r="R268" s="138"/>
      <c r="S268" s="52"/>
      <c r="T268" s="529"/>
      <c r="U268" s="529"/>
      <c r="V268" s="529"/>
      <c r="W268" s="529"/>
      <c r="X268" s="529"/>
      <c r="Y268" s="529"/>
      <c r="Z268" s="529"/>
      <c r="AA268" s="529"/>
      <c r="AB268" s="529"/>
      <c r="AC268" s="529"/>
      <c r="AD268" s="529"/>
      <c r="AE268" s="529"/>
      <c r="AF268" s="529"/>
      <c r="AG268" s="529"/>
      <c r="AH268" s="529"/>
      <c r="AI268" s="529"/>
      <c r="AJ268" s="529"/>
      <c r="AK268" s="529"/>
      <c r="AL268" s="263"/>
      <c r="AM268" s="129"/>
      <c r="AN268" s="130"/>
      <c r="AO268" s="130"/>
      <c r="AP268" s="130"/>
      <c r="AQ268" s="130"/>
      <c r="AR268" s="131"/>
      <c r="AS268" s="130"/>
      <c r="AT268" s="132"/>
      <c r="AU268" s="133"/>
      <c r="AV268" s="134"/>
      <c r="AW268" s="139"/>
      <c r="AX268" s="140"/>
      <c r="AY268" s="127"/>
      <c r="AZ268" s="127"/>
      <c r="BA268" s="127"/>
      <c r="BB268" s="127"/>
    </row>
    <row r="269" spans="1:54" ht="12.75">
      <c r="A269" s="83">
        <v>40640</v>
      </c>
      <c r="B269" s="142" t="s">
        <v>25</v>
      </c>
      <c r="C269" s="8">
        <v>534</v>
      </c>
      <c r="D269" s="72" t="s">
        <v>519</v>
      </c>
      <c r="E269" s="73" t="s">
        <v>394</v>
      </c>
      <c r="F269" s="73" t="s">
        <v>395</v>
      </c>
      <c r="G269" s="527">
        <f t="shared" si="16"/>
        <v>250</v>
      </c>
      <c r="H269" s="114"/>
      <c r="I269" s="135"/>
      <c r="J269" s="114"/>
      <c r="K269" s="244"/>
      <c r="L269" s="282"/>
      <c r="M269" s="114"/>
      <c r="N269" s="115">
        <v>250</v>
      </c>
      <c r="O269" s="114"/>
      <c r="P269" s="136"/>
      <c r="Q269" s="137"/>
      <c r="R269" s="138"/>
      <c r="S269" s="52"/>
      <c r="T269" s="529"/>
      <c r="U269" s="529"/>
      <c r="V269" s="529"/>
      <c r="W269" s="529"/>
      <c r="X269" s="529"/>
      <c r="Y269" s="529"/>
      <c r="Z269" s="529"/>
      <c r="AA269" s="529"/>
      <c r="AB269" s="529"/>
      <c r="AC269" s="529"/>
      <c r="AD269" s="529"/>
      <c r="AE269" s="529"/>
      <c r="AF269" s="529"/>
      <c r="AG269" s="529"/>
      <c r="AH269" s="529"/>
      <c r="AI269" s="529"/>
      <c r="AJ269" s="529"/>
      <c r="AK269" s="529"/>
      <c r="AL269" s="263"/>
      <c r="AM269" s="129"/>
      <c r="AN269" s="130"/>
      <c r="AO269" s="130"/>
      <c r="AP269" s="130"/>
      <c r="AQ269" s="130"/>
      <c r="AR269" s="131"/>
      <c r="AS269" s="130"/>
      <c r="AT269" s="132"/>
      <c r="AU269" s="133"/>
      <c r="AV269" s="134"/>
      <c r="AW269" s="139"/>
      <c r="AX269" s="140"/>
      <c r="AY269" s="127"/>
      <c r="AZ269" s="127"/>
      <c r="BA269" s="127"/>
      <c r="BB269" s="127"/>
    </row>
    <row r="270" spans="1:54" ht="12.75">
      <c r="A270" s="83" t="s">
        <v>504</v>
      </c>
      <c r="B270" s="142" t="s">
        <v>370</v>
      </c>
      <c r="C270" s="6">
        <v>632</v>
      </c>
      <c r="D270" s="37" t="s">
        <v>163</v>
      </c>
      <c r="E270" s="73" t="s">
        <v>383</v>
      </c>
      <c r="F270" s="19" t="s">
        <v>362</v>
      </c>
      <c r="G270" s="527">
        <f t="shared" si="16"/>
        <v>2800</v>
      </c>
      <c r="H270" s="114"/>
      <c r="I270" s="135"/>
      <c r="J270" s="114"/>
      <c r="K270" s="244"/>
      <c r="L270" s="282"/>
      <c r="M270" s="60">
        <f>2000+800</f>
        <v>2800</v>
      </c>
      <c r="N270" s="115"/>
      <c r="O270" s="114"/>
      <c r="P270" s="136"/>
      <c r="Q270" s="137"/>
      <c r="R270" s="138"/>
      <c r="S270" s="52"/>
      <c r="T270" s="529"/>
      <c r="U270" s="529"/>
      <c r="V270" s="529"/>
      <c r="W270" s="529"/>
      <c r="X270" s="529"/>
      <c r="Y270" s="529"/>
      <c r="Z270" s="529"/>
      <c r="AA270" s="529"/>
      <c r="AB270" s="529"/>
      <c r="AC270" s="529"/>
      <c r="AD270" s="529"/>
      <c r="AE270" s="529"/>
      <c r="AF270" s="529"/>
      <c r="AG270" s="529"/>
      <c r="AH270" s="529"/>
      <c r="AI270" s="529"/>
      <c r="AJ270" s="529"/>
      <c r="AK270" s="529"/>
      <c r="AL270" s="263"/>
      <c r="AM270" s="129"/>
      <c r="AN270" s="130"/>
      <c r="AO270" s="130"/>
      <c r="AP270" s="130"/>
      <c r="AQ270" s="130"/>
      <c r="AR270" s="131"/>
      <c r="AS270" s="130"/>
      <c r="AT270" s="132"/>
      <c r="AU270" s="133"/>
      <c r="AV270" s="134"/>
      <c r="AW270" s="139"/>
      <c r="AX270" s="140"/>
      <c r="AY270" s="127"/>
      <c r="AZ270" s="127"/>
      <c r="BA270" s="127"/>
      <c r="BB270" s="127"/>
    </row>
    <row r="271" spans="1:54" ht="12.75">
      <c r="A271" s="83" t="s">
        <v>651</v>
      </c>
      <c r="B271" s="142" t="s">
        <v>25</v>
      </c>
      <c r="C271" s="7"/>
      <c r="D271" s="1"/>
      <c r="E271" s="73" t="s">
        <v>445</v>
      </c>
      <c r="F271" s="19" t="s">
        <v>396</v>
      </c>
      <c r="G271" s="527">
        <f t="shared" si="16"/>
        <v>375</v>
      </c>
      <c r="H271" s="114"/>
      <c r="I271" s="135"/>
      <c r="J271" s="114"/>
      <c r="K271" s="244"/>
      <c r="L271" s="282"/>
      <c r="M271" s="114"/>
      <c r="N271" s="101">
        <f>350+25</f>
        <v>375</v>
      </c>
      <c r="O271" s="114"/>
      <c r="P271" s="136"/>
      <c r="Q271" s="137"/>
      <c r="R271" s="138"/>
      <c r="S271" s="52"/>
      <c r="T271" s="529"/>
      <c r="U271" s="529"/>
      <c r="V271" s="529"/>
      <c r="W271" s="529"/>
      <c r="X271" s="529"/>
      <c r="Y271" s="529"/>
      <c r="Z271" s="529"/>
      <c r="AA271" s="529"/>
      <c r="AB271" s="529"/>
      <c r="AC271" s="529"/>
      <c r="AD271" s="529"/>
      <c r="AE271" s="529"/>
      <c r="AF271" s="529"/>
      <c r="AG271" s="529"/>
      <c r="AH271" s="529"/>
      <c r="AI271" s="529"/>
      <c r="AJ271" s="529"/>
      <c r="AK271" s="529"/>
      <c r="AL271" s="263"/>
      <c r="AM271" s="129"/>
      <c r="AN271" s="130"/>
      <c r="AO271" s="130"/>
      <c r="AP271" s="130"/>
      <c r="AQ271" s="130"/>
      <c r="AR271" s="131"/>
      <c r="AS271" s="130"/>
      <c r="AT271" s="132"/>
      <c r="AU271" s="133"/>
      <c r="AV271" s="134"/>
      <c r="AW271" s="139"/>
      <c r="AX271" s="140"/>
      <c r="AY271" s="127"/>
      <c r="AZ271" s="127"/>
      <c r="BA271" s="127"/>
      <c r="BB271" s="127"/>
    </row>
    <row r="272" spans="1:54" ht="12.75">
      <c r="A272" s="83">
        <v>40647</v>
      </c>
      <c r="B272" s="142" t="s">
        <v>400</v>
      </c>
      <c r="C272" s="6">
        <v>642</v>
      </c>
      <c r="D272" s="37" t="s">
        <v>116</v>
      </c>
      <c r="E272" s="73" t="s">
        <v>247</v>
      </c>
      <c r="F272" s="73" t="s">
        <v>347</v>
      </c>
      <c r="G272" s="527">
        <f t="shared" si="16"/>
        <v>600</v>
      </c>
      <c r="H272" s="114"/>
      <c r="I272" s="108">
        <v>600</v>
      </c>
      <c r="J272" s="114"/>
      <c r="K272" s="244"/>
      <c r="L272" s="282"/>
      <c r="M272" s="114"/>
      <c r="N272" s="115"/>
      <c r="O272" s="114"/>
      <c r="P272" s="136"/>
      <c r="Q272" s="137"/>
      <c r="R272" s="138"/>
      <c r="S272" s="52"/>
      <c r="T272" s="529"/>
      <c r="U272" s="529"/>
      <c r="V272" s="529"/>
      <c r="W272" s="529"/>
      <c r="X272" s="529"/>
      <c r="Y272" s="529"/>
      <c r="Z272" s="529"/>
      <c r="AA272" s="529"/>
      <c r="AB272" s="529"/>
      <c r="AC272" s="529"/>
      <c r="AD272" s="529"/>
      <c r="AE272" s="529"/>
      <c r="AF272" s="529"/>
      <c r="AG272" s="529"/>
      <c r="AH272" s="529"/>
      <c r="AI272" s="529"/>
      <c r="AJ272" s="529"/>
      <c r="AK272" s="529"/>
      <c r="AL272" s="263"/>
      <c r="AM272" s="129"/>
      <c r="AN272" s="130"/>
      <c r="AO272" s="130"/>
      <c r="AP272" s="130"/>
      <c r="AQ272" s="130"/>
      <c r="AR272" s="131"/>
      <c r="AS272" s="130"/>
      <c r="AT272" s="132"/>
      <c r="AU272" s="133"/>
      <c r="AV272" s="134"/>
      <c r="AW272" s="139"/>
      <c r="AX272" s="140"/>
      <c r="AY272" s="127"/>
      <c r="AZ272" s="127"/>
      <c r="BA272" s="127"/>
      <c r="BB272" s="127"/>
    </row>
    <row r="273" spans="1:54" ht="12.75">
      <c r="A273" s="654" t="s">
        <v>747</v>
      </c>
      <c r="B273" s="142" t="s">
        <v>400</v>
      </c>
      <c r="C273" s="6"/>
      <c r="D273" s="37"/>
      <c r="E273" s="73" t="s">
        <v>748</v>
      </c>
      <c r="F273" s="73" t="s">
        <v>749</v>
      </c>
      <c r="G273" s="527">
        <f t="shared" si="16"/>
        <v>50</v>
      </c>
      <c r="H273" s="114"/>
      <c r="I273" s="108">
        <v>50</v>
      </c>
      <c r="J273" s="114"/>
      <c r="K273" s="244"/>
      <c r="L273" s="282"/>
      <c r="M273" s="114"/>
      <c r="N273" s="115"/>
      <c r="O273" s="114"/>
      <c r="P273" s="136"/>
      <c r="Q273" s="137"/>
      <c r="R273" s="138"/>
      <c r="S273" s="52"/>
      <c r="T273" s="529"/>
      <c r="U273" s="529"/>
      <c r="V273" s="529"/>
      <c r="W273" s="529"/>
      <c r="X273" s="529"/>
      <c r="Y273" s="529"/>
      <c r="Z273" s="529"/>
      <c r="AA273" s="529"/>
      <c r="AB273" s="529"/>
      <c r="AC273" s="529"/>
      <c r="AD273" s="529"/>
      <c r="AE273" s="529"/>
      <c r="AF273" s="529"/>
      <c r="AG273" s="529"/>
      <c r="AH273" s="529"/>
      <c r="AI273" s="529"/>
      <c r="AJ273" s="529"/>
      <c r="AK273" s="529"/>
      <c r="AL273" s="263"/>
      <c r="AM273" s="129"/>
      <c r="AN273" s="130"/>
      <c r="AO273" s="130"/>
      <c r="AP273" s="130"/>
      <c r="AQ273" s="130"/>
      <c r="AR273" s="131"/>
      <c r="AS273" s="130"/>
      <c r="AT273" s="132"/>
      <c r="AU273" s="133"/>
      <c r="AV273" s="134"/>
      <c r="AW273" s="139"/>
      <c r="AX273" s="140"/>
      <c r="AY273" s="127"/>
      <c r="AZ273" s="127"/>
      <c r="BA273" s="127"/>
      <c r="BB273" s="127"/>
    </row>
    <row r="274" spans="1:54" ht="12.75">
      <c r="A274" s="83">
        <v>40683</v>
      </c>
      <c r="B274" s="142" t="s">
        <v>366</v>
      </c>
      <c r="C274" s="6"/>
      <c r="D274" s="37"/>
      <c r="E274" s="73" t="s">
        <v>164</v>
      </c>
      <c r="F274" s="17" t="s">
        <v>158</v>
      </c>
      <c r="G274" s="527">
        <f t="shared" si="16"/>
        <v>100</v>
      </c>
      <c r="H274" s="114"/>
      <c r="I274" s="135"/>
      <c r="J274" s="114"/>
      <c r="K274" s="244"/>
      <c r="L274" s="282"/>
      <c r="M274" s="114"/>
      <c r="N274" s="115"/>
      <c r="O274" s="114"/>
      <c r="P274" s="136">
        <v>100</v>
      </c>
      <c r="Q274" s="137"/>
      <c r="R274" s="138"/>
      <c r="S274" s="52"/>
      <c r="T274" s="529"/>
      <c r="U274" s="529"/>
      <c r="V274" s="529"/>
      <c r="W274" s="529"/>
      <c r="X274" s="529"/>
      <c r="Y274" s="529"/>
      <c r="Z274" s="529"/>
      <c r="AA274" s="529"/>
      <c r="AB274" s="529"/>
      <c r="AC274" s="529"/>
      <c r="AD274" s="529"/>
      <c r="AE274" s="529"/>
      <c r="AF274" s="529"/>
      <c r="AG274" s="529"/>
      <c r="AH274" s="529"/>
      <c r="AI274" s="529"/>
      <c r="AJ274" s="529"/>
      <c r="AK274" s="529"/>
      <c r="AL274" s="263"/>
      <c r="AM274" s="129"/>
      <c r="AN274" s="130"/>
      <c r="AO274" s="130"/>
      <c r="AP274" s="130"/>
      <c r="AQ274" s="130"/>
      <c r="AR274" s="131"/>
      <c r="AS274" s="130"/>
      <c r="AT274" s="132"/>
      <c r="AU274" s="133"/>
      <c r="AV274" s="134"/>
      <c r="AW274" s="139"/>
      <c r="AX274" s="140"/>
      <c r="AY274" s="127"/>
      <c r="AZ274" s="127"/>
      <c r="BA274" s="127"/>
      <c r="BB274" s="127"/>
    </row>
    <row r="275" spans="1:54" ht="12.75">
      <c r="A275" s="83" t="s">
        <v>424</v>
      </c>
      <c r="B275" s="142" t="s">
        <v>25</v>
      </c>
      <c r="C275" s="6">
        <v>646</v>
      </c>
      <c r="D275" s="37" t="s">
        <v>40</v>
      </c>
      <c r="E275" s="73" t="s">
        <v>137</v>
      </c>
      <c r="F275" s="86" t="s">
        <v>397</v>
      </c>
      <c r="G275" s="527">
        <f t="shared" si="16"/>
        <v>100</v>
      </c>
      <c r="H275" s="114"/>
      <c r="I275" s="135"/>
      <c r="J275" s="114"/>
      <c r="K275" s="244"/>
      <c r="L275" s="282"/>
      <c r="M275" s="114"/>
      <c r="N275" s="101">
        <f>80+20</f>
        <v>100</v>
      </c>
      <c r="O275" s="114"/>
      <c r="P275" s="136"/>
      <c r="Q275" s="137"/>
      <c r="R275" s="138"/>
      <c r="S275" s="52"/>
      <c r="T275" s="529"/>
      <c r="U275" s="529"/>
      <c r="V275" s="529"/>
      <c r="W275" s="529"/>
      <c r="X275" s="529"/>
      <c r="Y275" s="529"/>
      <c r="Z275" s="529"/>
      <c r="AA275" s="529"/>
      <c r="AB275" s="529"/>
      <c r="AC275" s="529"/>
      <c r="AD275" s="529"/>
      <c r="AE275" s="529"/>
      <c r="AF275" s="529"/>
      <c r="AG275" s="529"/>
      <c r="AH275" s="529"/>
      <c r="AI275" s="529"/>
      <c r="AJ275" s="529"/>
      <c r="AK275" s="529"/>
      <c r="AL275" s="263"/>
      <c r="AM275" s="129"/>
      <c r="AN275" s="130"/>
      <c r="AO275" s="130"/>
      <c r="AP275" s="130"/>
      <c r="AQ275" s="130"/>
      <c r="AR275" s="131"/>
      <c r="AS275" s="130"/>
      <c r="AT275" s="132"/>
      <c r="AU275" s="133"/>
      <c r="AV275" s="134"/>
      <c r="AW275" s="139"/>
      <c r="AX275" s="140"/>
      <c r="AY275" s="127"/>
      <c r="AZ275" s="127"/>
      <c r="BA275" s="127"/>
      <c r="BB275" s="127"/>
    </row>
    <row r="276" spans="1:54" ht="12.75">
      <c r="A276" s="83" t="s">
        <v>504</v>
      </c>
      <c r="B276" s="142" t="s">
        <v>370</v>
      </c>
      <c r="C276" s="8">
        <v>722</v>
      </c>
      <c r="D276" s="72" t="s">
        <v>475</v>
      </c>
      <c r="E276" s="73" t="s">
        <v>484</v>
      </c>
      <c r="F276" s="17" t="s">
        <v>363</v>
      </c>
      <c r="G276" s="527">
        <f t="shared" si="16"/>
        <v>1800</v>
      </c>
      <c r="H276" s="114"/>
      <c r="I276" s="135"/>
      <c r="J276" s="114"/>
      <c r="K276" s="244"/>
      <c r="L276" s="282"/>
      <c r="M276" s="60">
        <f>900+900</f>
        <v>1800</v>
      </c>
      <c r="N276" s="115"/>
      <c r="O276" s="114"/>
      <c r="P276" s="136"/>
      <c r="Q276" s="137"/>
      <c r="R276" s="138"/>
      <c r="S276" s="52"/>
      <c r="T276" s="529"/>
      <c r="U276" s="529"/>
      <c r="V276" s="529"/>
      <c r="W276" s="529"/>
      <c r="X276" s="529"/>
      <c r="Y276" s="529"/>
      <c r="Z276" s="529"/>
      <c r="AA276" s="529"/>
      <c r="AB276" s="529"/>
      <c r="AC276" s="529"/>
      <c r="AD276" s="529"/>
      <c r="AE276" s="529"/>
      <c r="AF276" s="529"/>
      <c r="AG276" s="529"/>
      <c r="AH276" s="529"/>
      <c r="AI276" s="529"/>
      <c r="AJ276" s="529"/>
      <c r="AK276" s="529"/>
      <c r="AL276" s="263"/>
      <c r="AM276" s="129"/>
      <c r="AN276" s="130"/>
      <c r="AO276" s="130"/>
      <c r="AP276" s="130"/>
      <c r="AQ276" s="130"/>
      <c r="AR276" s="131"/>
      <c r="AS276" s="130"/>
      <c r="AT276" s="132"/>
      <c r="AU276" s="133"/>
      <c r="AV276" s="134"/>
      <c r="AW276" s="139"/>
      <c r="AX276" s="140"/>
      <c r="AY276" s="127"/>
      <c r="AZ276" s="127"/>
      <c r="BA276" s="127"/>
      <c r="BB276" s="127"/>
    </row>
    <row r="277" spans="1:54" ht="12.75">
      <c r="A277" s="83" t="s">
        <v>504</v>
      </c>
      <c r="B277" s="142" t="s">
        <v>370</v>
      </c>
      <c r="C277" s="8"/>
      <c r="D277" s="85"/>
      <c r="E277" s="73"/>
      <c r="F277" s="17" t="s">
        <v>364</v>
      </c>
      <c r="G277" s="527">
        <f t="shared" si="16"/>
        <v>1300</v>
      </c>
      <c r="H277" s="114"/>
      <c r="I277" s="135"/>
      <c r="J277" s="114"/>
      <c r="K277" s="244"/>
      <c r="L277" s="282"/>
      <c r="M277" s="60">
        <f>500+800</f>
        <v>1300</v>
      </c>
      <c r="N277" s="115"/>
      <c r="O277" s="114"/>
      <c r="P277" s="136"/>
      <c r="Q277" s="137"/>
      <c r="R277" s="138"/>
      <c r="S277" s="52"/>
      <c r="T277" s="529"/>
      <c r="U277" s="529"/>
      <c r="V277" s="529"/>
      <c r="W277" s="529"/>
      <c r="X277" s="529"/>
      <c r="Y277" s="529"/>
      <c r="Z277" s="529"/>
      <c r="AA277" s="529"/>
      <c r="AB277" s="529"/>
      <c r="AC277" s="529"/>
      <c r="AD277" s="529"/>
      <c r="AE277" s="529"/>
      <c r="AF277" s="529"/>
      <c r="AG277" s="529"/>
      <c r="AH277" s="529"/>
      <c r="AI277" s="529"/>
      <c r="AJ277" s="529"/>
      <c r="AK277" s="529"/>
      <c r="AL277" s="263"/>
      <c r="AM277" s="129"/>
      <c r="AN277" s="130"/>
      <c r="AO277" s="130"/>
      <c r="AP277" s="130"/>
      <c r="AQ277" s="130"/>
      <c r="AR277" s="131"/>
      <c r="AS277" s="130"/>
      <c r="AT277" s="132"/>
      <c r="AU277" s="133"/>
      <c r="AV277" s="134"/>
      <c r="AW277" s="139"/>
      <c r="AX277" s="140"/>
      <c r="AY277" s="127"/>
      <c r="AZ277" s="127"/>
      <c r="BA277" s="127"/>
      <c r="BB277" s="127"/>
    </row>
    <row r="278" spans="1:54" ht="12.75">
      <c r="A278" s="83">
        <v>40823</v>
      </c>
      <c r="B278" s="142"/>
      <c r="C278" s="8">
        <v>724</v>
      </c>
      <c r="D278" s="85" t="s">
        <v>15</v>
      </c>
      <c r="E278" s="73" t="s">
        <v>656</v>
      </c>
      <c r="F278" s="17" t="s">
        <v>657</v>
      </c>
      <c r="G278" s="527">
        <f t="shared" si="16"/>
        <v>800</v>
      </c>
      <c r="H278" s="114"/>
      <c r="I278" s="135"/>
      <c r="J278" s="114"/>
      <c r="K278" s="244"/>
      <c r="L278" s="282"/>
      <c r="M278" s="60"/>
      <c r="N278" s="115"/>
      <c r="O278" s="114"/>
      <c r="P278" s="136">
        <v>800</v>
      </c>
      <c r="Q278" s="137"/>
      <c r="R278" s="138"/>
      <c r="S278" s="52"/>
      <c r="T278" s="529"/>
      <c r="U278" s="529"/>
      <c r="V278" s="529"/>
      <c r="W278" s="529"/>
      <c r="X278" s="529"/>
      <c r="Y278" s="529"/>
      <c r="Z278" s="529"/>
      <c r="AA278" s="529"/>
      <c r="AB278" s="529"/>
      <c r="AC278" s="529"/>
      <c r="AD278" s="529"/>
      <c r="AE278" s="529"/>
      <c r="AF278" s="529"/>
      <c r="AG278" s="529"/>
      <c r="AH278" s="529"/>
      <c r="AI278" s="529"/>
      <c r="AJ278" s="529"/>
      <c r="AK278" s="529"/>
      <c r="AL278" s="263"/>
      <c r="AM278" s="129"/>
      <c r="AN278" s="130"/>
      <c r="AO278" s="130"/>
      <c r="AP278" s="130"/>
      <c r="AQ278" s="130"/>
      <c r="AR278" s="131"/>
      <c r="AS278" s="130"/>
      <c r="AT278" s="132"/>
      <c r="AU278" s="133"/>
      <c r="AV278" s="134"/>
      <c r="AW278" s="139"/>
      <c r="AX278" s="140"/>
      <c r="AY278" s="127"/>
      <c r="AZ278" s="127"/>
      <c r="BA278" s="127"/>
      <c r="BB278" s="127"/>
    </row>
    <row r="279" spans="1:54" ht="12.75">
      <c r="A279" s="83"/>
      <c r="B279" s="142"/>
      <c r="C279" s="491"/>
      <c r="D279" s="37"/>
      <c r="E279" s="73"/>
      <c r="F279" s="28"/>
      <c r="G279" s="527"/>
      <c r="H279" s="114"/>
      <c r="I279" s="135"/>
      <c r="J279" s="114"/>
      <c r="K279" s="244"/>
      <c r="L279" s="282"/>
      <c r="M279" s="114"/>
      <c r="N279" s="115"/>
      <c r="O279" s="114"/>
      <c r="P279" s="136"/>
      <c r="Q279" s="137"/>
      <c r="R279" s="138"/>
      <c r="S279" s="52"/>
      <c r="T279" s="529"/>
      <c r="U279" s="529"/>
      <c r="V279" s="529"/>
      <c r="W279" s="529"/>
      <c r="X279" s="529"/>
      <c r="Y279" s="529"/>
      <c r="Z279" s="529"/>
      <c r="AA279" s="529"/>
      <c r="AB279" s="529"/>
      <c r="AC279" s="529"/>
      <c r="AD279" s="529"/>
      <c r="AE279" s="529"/>
      <c r="AF279" s="529"/>
      <c r="AG279" s="529"/>
      <c r="AH279" s="529"/>
      <c r="AI279" s="529"/>
      <c r="AJ279" s="529"/>
      <c r="AK279" s="529"/>
      <c r="AL279" s="263"/>
      <c r="AM279" s="129"/>
      <c r="AN279" s="130"/>
      <c r="AO279" s="130"/>
      <c r="AP279" s="130"/>
      <c r="AQ279" s="130"/>
      <c r="AR279" s="131"/>
      <c r="AS279" s="130"/>
      <c r="AT279" s="132"/>
      <c r="AU279" s="133"/>
      <c r="AV279" s="134"/>
      <c r="AW279" s="139"/>
      <c r="AX279" s="140"/>
      <c r="AY279" s="127"/>
      <c r="AZ279" s="127"/>
      <c r="BA279" s="127"/>
      <c r="BB279" s="127"/>
    </row>
    <row r="280" spans="1:54" ht="12.75">
      <c r="A280" s="83"/>
      <c r="B280" s="142"/>
      <c r="C280" s="6"/>
      <c r="D280" s="15" t="s">
        <v>255</v>
      </c>
      <c r="E280" s="39"/>
      <c r="F280" s="29"/>
      <c r="G280" s="531">
        <f>SUM(I280:R280,AM280:AV280)</f>
        <v>31169.8</v>
      </c>
      <c r="H280" s="113"/>
      <c r="I280" s="113">
        <f aca="true" t="shared" si="17" ref="I280:R280">SUM(I230:I279)</f>
        <v>17202</v>
      </c>
      <c r="J280" s="113">
        <f t="shared" si="17"/>
        <v>200</v>
      </c>
      <c r="K280" s="113">
        <f t="shared" si="17"/>
        <v>0</v>
      </c>
      <c r="L280" s="282">
        <f t="shared" si="17"/>
        <v>0</v>
      </c>
      <c r="M280" s="113">
        <f t="shared" si="17"/>
        <v>7700</v>
      </c>
      <c r="N280" s="113">
        <f t="shared" si="17"/>
        <v>3384</v>
      </c>
      <c r="O280" s="113">
        <f t="shared" si="17"/>
        <v>0</v>
      </c>
      <c r="P280" s="113">
        <f t="shared" si="17"/>
        <v>2683.8</v>
      </c>
      <c r="Q280" s="113">
        <f t="shared" si="17"/>
        <v>0</v>
      </c>
      <c r="R280" s="113">
        <f t="shared" si="17"/>
        <v>0</v>
      </c>
      <c r="S280" s="52">
        <f>SUM(I280:R280)</f>
        <v>31169.8</v>
      </c>
      <c r="T280" s="529"/>
      <c r="U280" s="529"/>
      <c r="V280" s="529"/>
      <c r="W280" s="529"/>
      <c r="X280" s="529"/>
      <c r="Y280" s="529"/>
      <c r="Z280" s="529"/>
      <c r="AA280" s="529"/>
      <c r="AB280" s="529"/>
      <c r="AC280" s="529"/>
      <c r="AD280" s="529"/>
      <c r="AE280" s="529"/>
      <c r="AF280" s="529"/>
      <c r="AG280" s="529"/>
      <c r="AH280" s="529"/>
      <c r="AI280" s="529"/>
      <c r="AJ280" s="529"/>
      <c r="AK280" s="529"/>
      <c r="AL280" s="264">
        <f>SUM(S280+AW280)</f>
        <v>31169.8</v>
      </c>
      <c r="AM280" s="112">
        <f aca="true" t="shared" si="18" ref="AM280:AV280">SUM(AM230:AM279)</f>
        <v>0</v>
      </c>
      <c r="AN280" s="112">
        <f t="shared" si="18"/>
        <v>0</v>
      </c>
      <c r="AO280" s="112">
        <f t="shared" si="18"/>
        <v>0</v>
      </c>
      <c r="AP280" s="112">
        <f t="shared" si="18"/>
        <v>0</v>
      </c>
      <c r="AQ280" s="112">
        <f t="shared" si="18"/>
        <v>0</v>
      </c>
      <c r="AR280" s="112">
        <f t="shared" si="18"/>
        <v>0</v>
      </c>
      <c r="AS280" s="112">
        <f t="shared" si="18"/>
        <v>0</v>
      </c>
      <c r="AT280" s="112">
        <f t="shared" si="18"/>
        <v>0</v>
      </c>
      <c r="AU280" s="112">
        <f t="shared" si="18"/>
        <v>0</v>
      </c>
      <c r="AV280" s="112">
        <f t="shared" si="18"/>
        <v>0</v>
      </c>
      <c r="AW280" s="112">
        <f>SUM(AM280:AV280)</f>
        <v>0</v>
      </c>
      <c r="AX280" s="112">
        <f>SUM(AX230:AX279)</f>
        <v>0</v>
      </c>
      <c r="AY280" s="127"/>
      <c r="AZ280" s="127"/>
      <c r="BA280" s="127"/>
      <c r="BB280" s="127"/>
    </row>
    <row r="281" spans="1:54" ht="12.75">
      <c r="A281" s="492"/>
      <c r="B281" s="493"/>
      <c r="C281" s="494"/>
      <c r="D281" s="495"/>
      <c r="E281" s="496"/>
      <c r="F281" s="497" t="s">
        <v>426</v>
      </c>
      <c r="G281" s="498"/>
      <c r="H281" s="499"/>
      <c r="I281" s="502"/>
      <c r="J281" s="502"/>
      <c r="K281" s="656"/>
      <c r="L281" s="502"/>
      <c r="M281" s="502"/>
      <c r="N281" s="502"/>
      <c r="O281" s="502"/>
      <c r="P281" s="502"/>
      <c r="Q281" s="502"/>
      <c r="R281" s="503"/>
      <c r="S281" s="530"/>
      <c r="T281" s="530"/>
      <c r="U281" s="530"/>
      <c r="V281" s="530"/>
      <c r="W281" s="530"/>
      <c r="X281" s="530"/>
      <c r="Y281" s="530"/>
      <c r="Z281" s="530"/>
      <c r="AA281" s="530"/>
      <c r="AB281" s="530"/>
      <c r="AC281" s="530"/>
      <c r="AD281" s="530"/>
      <c r="AE281" s="530"/>
      <c r="AF281" s="530"/>
      <c r="AG281" s="530"/>
      <c r="AH281" s="530"/>
      <c r="AI281" s="530"/>
      <c r="AJ281" s="530"/>
      <c r="AK281" s="530"/>
      <c r="AL281" s="500"/>
      <c r="AM281" s="502"/>
      <c r="AN281" s="502"/>
      <c r="AO281" s="502"/>
      <c r="AP281" s="502"/>
      <c r="AQ281" s="502"/>
      <c r="AR281" s="502"/>
      <c r="AS281" s="502"/>
      <c r="AT281" s="502"/>
      <c r="AU281" s="502"/>
      <c r="AV281" s="502"/>
      <c r="AW281" s="504"/>
      <c r="AX281" s="505"/>
      <c r="AY281" s="506"/>
      <c r="AZ281" s="501"/>
      <c r="BA281" s="501"/>
      <c r="BB281" s="501"/>
    </row>
    <row r="282" spans="1:54" ht="12.75">
      <c r="A282" s="83"/>
      <c r="B282" s="142"/>
      <c r="C282" s="3"/>
      <c r="D282" s="1"/>
      <c r="E282" s="435"/>
      <c r="F282" s="655" t="s">
        <v>19</v>
      </c>
      <c r="G282" s="60"/>
      <c r="H282" s="114"/>
      <c r="I282" s="114">
        <f aca="true" t="shared" si="19" ref="I282:R282">SUM(I280-I281)</f>
        <v>17202</v>
      </c>
      <c r="J282" s="657">
        <f t="shared" si="19"/>
        <v>200</v>
      </c>
      <c r="K282" s="243">
        <f t="shared" si="19"/>
        <v>0</v>
      </c>
      <c r="L282" s="122">
        <f t="shared" si="19"/>
        <v>0</v>
      </c>
      <c r="M282" s="122">
        <f t="shared" si="19"/>
        <v>7700</v>
      </c>
      <c r="N282" s="122">
        <f t="shared" si="19"/>
        <v>3384</v>
      </c>
      <c r="O282" s="243">
        <f t="shared" si="19"/>
        <v>0</v>
      </c>
      <c r="P282" s="122">
        <f t="shared" si="19"/>
        <v>2683.8</v>
      </c>
      <c r="Q282" s="243">
        <f t="shared" si="19"/>
        <v>0</v>
      </c>
      <c r="R282" s="122">
        <f t="shared" si="19"/>
        <v>0</v>
      </c>
      <c r="S282" s="528">
        <f>SUM(I280:R280)</f>
        <v>31169.8</v>
      </c>
      <c r="T282" s="528"/>
      <c r="U282" s="528"/>
      <c r="V282" s="528"/>
      <c r="W282" s="528"/>
      <c r="X282" s="528"/>
      <c r="Y282" s="528"/>
      <c r="Z282" s="528"/>
      <c r="AA282" s="528"/>
      <c r="AB282" s="528"/>
      <c r="AC282" s="528"/>
      <c r="AD282" s="528"/>
      <c r="AE282" s="528"/>
      <c r="AF282" s="528"/>
      <c r="AG282" s="528"/>
      <c r="AH282" s="528"/>
      <c r="AI282" s="528"/>
      <c r="AJ282" s="528"/>
      <c r="AK282" s="528"/>
      <c r="AL282" s="261"/>
      <c r="AM282" s="123"/>
      <c r="AN282" s="123"/>
      <c r="AO282" s="123"/>
      <c r="AP282" s="123"/>
      <c r="AQ282" s="123"/>
      <c r="AR282" s="123"/>
      <c r="AS282" s="123"/>
      <c r="AT282" s="123"/>
      <c r="AU282" s="124"/>
      <c r="AV282" s="123"/>
      <c r="AW282" s="125"/>
      <c r="AX282" s="126"/>
      <c r="AY282" s="127"/>
      <c r="AZ282" s="127"/>
      <c r="BA282" s="127"/>
      <c r="BB282" s="127"/>
    </row>
    <row r="283" spans="3:19" ht="12.75">
      <c r="C283" s="8"/>
      <c r="D283" s="9"/>
      <c r="E283" s="9"/>
      <c r="F283" s="33"/>
      <c r="G283" s="450"/>
      <c r="H283" s="51"/>
      <c r="I283" s="192"/>
      <c r="J283" s="60"/>
      <c r="K283" s="258"/>
      <c r="L283" s="441"/>
      <c r="M283" s="98"/>
      <c r="N283" s="81"/>
      <c r="O283" s="486"/>
      <c r="P283" s="179"/>
      <c r="Q283" s="602"/>
      <c r="R283" s="81"/>
      <c r="S283" s="194"/>
    </row>
    <row r="284" spans="3:19" ht="12.75">
      <c r="C284" s="8"/>
      <c r="D284" s="9"/>
      <c r="E284" s="9"/>
      <c r="F284" s="33"/>
      <c r="G284" s="450"/>
      <c r="H284" s="51"/>
      <c r="I284" s="192"/>
      <c r="J284" s="60"/>
      <c r="K284" s="258"/>
      <c r="L284" s="441"/>
      <c r="M284" s="98"/>
      <c r="N284" s="81"/>
      <c r="O284" s="486"/>
      <c r="P284" s="179"/>
      <c r="Q284" s="602"/>
      <c r="R284" s="81"/>
      <c r="S284" s="194"/>
    </row>
    <row r="285" spans="3:19" ht="12.75">
      <c r="C285" s="8"/>
      <c r="D285" s="9"/>
      <c r="E285" s="9"/>
      <c r="F285" s="33"/>
      <c r="G285" s="450"/>
      <c r="H285" s="51"/>
      <c r="I285" s="192"/>
      <c r="J285" s="60"/>
      <c r="K285" s="258"/>
      <c r="L285" s="441"/>
      <c r="M285" s="98"/>
      <c r="N285" s="81"/>
      <c r="O285" s="486"/>
      <c r="P285" s="179"/>
      <c r="Q285" s="602"/>
      <c r="R285" s="81"/>
      <c r="S285" s="194"/>
    </row>
    <row r="286" spans="3:19" ht="12.75">
      <c r="C286" s="8"/>
      <c r="D286" s="9"/>
      <c r="E286" s="9"/>
      <c r="F286" s="33"/>
      <c r="G286" s="450"/>
      <c r="H286" s="51"/>
      <c r="I286" s="192"/>
      <c r="J286" s="60"/>
      <c r="K286" s="258"/>
      <c r="L286" s="441"/>
      <c r="M286" s="98"/>
      <c r="N286" s="81"/>
      <c r="O286" s="486"/>
      <c r="P286" s="179"/>
      <c r="Q286" s="602"/>
      <c r="R286" s="81"/>
      <c r="S286" s="194"/>
    </row>
    <row r="287" spans="3:19" ht="12.75">
      <c r="C287" s="8"/>
      <c r="D287" s="9"/>
      <c r="E287" s="9"/>
      <c r="F287" s="33"/>
      <c r="G287" s="450"/>
      <c r="H287" s="51"/>
      <c r="I287" s="192"/>
      <c r="J287" s="60"/>
      <c r="K287" s="258"/>
      <c r="L287" s="441"/>
      <c r="M287" s="98"/>
      <c r="N287" s="178"/>
      <c r="O287" s="486"/>
      <c r="P287" s="179"/>
      <c r="Q287" s="602"/>
      <c r="R287" s="81"/>
      <c r="S287" s="194"/>
    </row>
    <row r="288" spans="3:19" ht="12.75">
      <c r="C288" s="8"/>
      <c r="D288" s="43" t="s">
        <v>517</v>
      </c>
      <c r="E288" s="322"/>
      <c r="F288" s="404">
        <v>5223</v>
      </c>
      <c r="G288" s="450"/>
      <c r="H288" s="51"/>
      <c r="I288" s="192"/>
      <c r="J288" s="60"/>
      <c r="K288" s="258"/>
      <c r="L288" s="441"/>
      <c r="M288" s="81"/>
      <c r="N288" s="205"/>
      <c r="O288" s="486"/>
      <c r="P288" s="193"/>
      <c r="Q288" s="602"/>
      <c r="R288" s="81"/>
      <c r="S288" s="194"/>
    </row>
    <row r="289" spans="3:19" ht="12.75">
      <c r="C289" s="8"/>
      <c r="D289" s="334"/>
      <c r="E289" s="334"/>
      <c r="F289" s="33"/>
      <c r="G289" s="450"/>
      <c r="H289" s="51"/>
      <c r="I289" s="192"/>
      <c r="J289" s="60"/>
      <c r="K289" s="258"/>
      <c r="L289" s="441"/>
      <c r="M289" s="81"/>
      <c r="N289" s="101"/>
      <c r="O289" s="486"/>
      <c r="P289" s="193"/>
      <c r="Q289" s="602"/>
      <c r="R289" s="81"/>
      <c r="S289" s="194"/>
    </row>
    <row r="290" spans="3:19" ht="13.5" thickBot="1">
      <c r="C290" s="8"/>
      <c r="D290" s="237"/>
      <c r="E290" s="237"/>
      <c r="F290" s="87"/>
      <c r="G290" s="453"/>
      <c r="H290" s="51"/>
      <c r="I290" s="192"/>
      <c r="J290" s="60"/>
      <c r="K290" s="258"/>
      <c r="L290" s="441"/>
      <c r="M290" s="81"/>
      <c r="N290" s="101"/>
      <c r="O290" s="486"/>
      <c r="P290" s="193"/>
      <c r="Q290" s="602"/>
      <c r="R290" s="81"/>
      <c r="S290" s="194"/>
    </row>
    <row r="291" spans="3:37" ht="13.5" thickBot="1">
      <c r="C291" s="147"/>
      <c r="D291" s="331" t="s">
        <v>9</v>
      </c>
      <c r="E291" s="332"/>
      <c r="F291" s="391"/>
      <c r="G291" s="457">
        <f>SUM(G289:G290)</f>
        <v>0</v>
      </c>
      <c r="H291" s="222"/>
      <c r="I291" s="62">
        <f aca="true" t="shared" si="20" ref="I291:R291">SUM(I289:I290)</f>
        <v>0</v>
      </c>
      <c r="J291" s="62">
        <f t="shared" si="20"/>
        <v>0</v>
      </c>
      <c r="K291" s="62">
        <f t="shared" si="20"/>
        <v>0</v>
      </c>
      <c r="L291" s="441">
        <f t="shared" si="20"/>
        <v>0</v>
      </c>
      <c r="M291" s="62">
        <f t="shared" si="20"/>
        <v>0</v>
      </c>
      <c r="N291" s="62">
        <f t="shared" si="20"/>
        <v>0</v>
      </c>
      <c r="O291" s="456">
        <f t="shared" si="20"/>
        <v>0</v>
      </c>
      <c r="P291" s="62">
        <f t="shared" si="20"/>
        <v>0</v>
      </c>
      <c r="Q291" s="113">
        <f t="shared" si="20"/>
        <v>0</v>
      </c>
      <c r="R291" s="62">
        <f t="shared" si="20"/>
        <v>0</v>
      </c>
      <c r="S291" s="206">
        <f>SUM(I291:R291)</f>
        <v>0</v>
      </c>
      <c r="T291" s="643"/>
      <c r="U291" s="643"/>
      <c r="V291" s="643"/>
      <c r="W291" s="643"/>
      <c r="X291" s="643"/>
      <c r="Y291" s="643"/>
      <c r="Z291" s="643"/>
      <c r="AA291" s="643"/>
      <c r="AB291" s="643"/>
      <c r="AC291" s="643"/>
      <c r="AD291" s="643"/>
      <c r="AE291" s="643"/>
      <c r="AF291" s="643"/>
      <c r="AG291" s="643"/>
      <c r="AH291" s="643"/>
      <c r="AI291" s="643"/>
      <c r="AJ291" s="643"/>
      <c r="AK291" s="643"/>
    </row>
    <row r="292" spans="3:37" ht="12.75">
      <c r="C292" s="8"/>
      <c r="D292" s="309"/>
      <c r="E292" s="309"/>
      <c r="F292" s="410" t="s">
        <v>426</v>
      </c>
      <c r="G292" s="455">
        <f>SUM(N292)</f>
        <v>0</v>
      </c>
      <c r="H292" s="51"/>
      <c r="I292" s="268"/>
      <c r="J292" s="268"/>
      <c r="K292" s="268"/>
      <c r="L292" s="268"/>
      <c r="M292" s="516"/>
      <c r="N292" s="516"/>
      <c r="O292" s="510"/>
      <c r="P292" s="268"/>
      <c r="Q292" s="608"/>
      <c r="R292" s="516"/>
      <c r="S292" s="54"/>
      <c r="T292" s="645"/>
      <c r="U292" s="645"/>
      <c r="V292" s="645"/>
      <c r="W292" s="645"/>
      <c r="X292" s="645"/>
      <c r="Y292" s="645"/>
      <c r="Z292" s="645"/>
      <c r="AA292" s="645"/>
      <c r="AB292" s="645"/>
      <c r="AC292" s="645"/>
      <c r="AD292" s="645"/>
      <c r="AE292" s="645"/>
      <c r="AF292" s="645"/>
      <c r="AG292" s="645"/>
      <c r="AH292" s="645"/>
      <c r="AI292" s="645"/>
      <c r="AJ292" s="645"/>
      <c r="AK292" s="645"/>
    </row>
    <row r="293" spans="3:37" ht="12.75">
      <c r="C293" s="8"/>
      <c r="D293" s="9"/>
      <c r="E293" s="9"/>
      <c r="F293" s="405"/>
      <c r="G293" s="456">
        <f>SUM(G291:G292)</f>
        <v>0</v>
      </c>
      <c r="H293" s="51"/>
      <c r="I293" s="60">
        <f>SUM(I291-I292)</f>
        <v>0</v>
      </c>
      <c r="J293" s="60">
        <f>SUM(J291-J292)</f>
        <v>0</v>
      </c>
      <c r="K293" s="60">
        <f aca="true" t="shared" si="21" ref="K293:R293">SUM(K291-K292)</f>
        <v>0</v>
      </c>
      <c r="L293" s="60">
        <f t="shared" si="21"/>
        <v>0</v>
      </c>
      <c r="M293" s="60">
        <f t="shared" si="21"/>
        <v>0</v>
      </c>
      <c r="N293" s="60">
        <f t="shared" si="21"/>
        <v>0</v>
      </c>
      <c r="O293" s="60">
        <f t="shared" si="21"/>
        <v>0</v>
      </c>
      <c r="P293" s="60">
        <f t="shared" si="21"/>
        <v>0</v>
      </c>
      <c r="Q293" s="60">
        <f t="shared" si="21"/>
        <v>0</v>
      </c>
      <c r="R293" s="60">
        <f t="shared" si="21"/>
        <v>0</v>
      </c>
      <c r="S293" s="54"/>
      <c r="T293" s="645"/>
      <c r="U293" s="645"/>
      <c r="V293" s="645"/>
      <c r="W293" s="645"/>
      <c r="X293" s="645"/>
      <c r="Y293" s="645"/>
      <c r="Z293" s="645"/>
      <c r="AA293" s="645"/>
      <c r="AB293" s="645"/>
      <c r="AC293" s="645"/>
      <c r="AD293" s="645"/>
      <c r="AE293" s="645"/>
      <c r="AF293" s="645"/>
      <c r="AG293" s="645"/>
      <c r="AH293" s="645"/>
      <c r="AI293" s="645"/>
      <c r="AJ293" s="645"/>
      <c r="AK293" s="645"/>
    </row>
    <row r="294" spans="3:19" ht="12.75">
      <c r="C294" s="8"/>
      <c r="D294" s="9"/>
      <c r="E294" s="9"/>
      <c r="F294" s="405"/>
      <c r="G294" s="450"/>
      <c r="H294" s="51"/>
      <c r="I294" s="192"/>
      <c r="J294" s="60"/>
      <c r="K294" s="258"/>
      <c r="L294" s="441"/>
      <c r="M294" s="81"/>
      <c r="N294" s="146"/>
      <c r="O294" s="486"/>
      <c r="P294" s="193"/>
      <c r="Q294" s="602"/>
      <c r="R294" s="81"/>
      <c r="S294" s="194"/>
    </row>
    <row r="295" spans="3:19" ht="12.75">
      <c r="C295" s="8"/>
      <c r="D295" s="43" t="s">
        <v>97</v>
      </c>
      <c r="E295" s="322"/>
      <c r="F295" s="284">
        <v>5229</v>
      </c>
      <c r="G295" s="450"/>
      <c r="H295" s="51"/>
      <c r="I295" s="192"/>
      <c r="J295" s="60"/>
      <c r="K295" s="258"/>
      <c r="L295" s="441"/>
      <c r="M295" s="81"/>
      <c r="N295" s="101"/>
      <c r="O295" s="486"/>
      <c r="P295" s="193"/>
      <c r="Q295" s="602"/>
      <c r="R295" s="81"/>
      <c r="S295" s="194"/>
    </row>
    <row r="296" spans="3:19" ht="12.75">
      <c r="C296" s="8"/>
      <c r="D296" s="324"/>
      <c r="E296" s="9"/>
      <c r="F296" s="16"/>
      <c r="G296" s="450"/>
      <c r="H296" s="51"/>
      <c r="I296" s="192"/>
      <c r="J296" s="60"/>
      <c r="K296" s="258"/>
      <c r="L296" s="441"/>
      <c r="M296" s="81"/>
      <c r="N296" s="101"/>
      <c r="O296" s="486"/>
      <c r="P296" s="193"/>
      <c r="Q296" s="602"/>
      <c r="R296" s="81"/>
      <c r="S296" s="194"/>
    </row>
    <row r="297" spans="1:19" ht="12.75">
      <c r="A297" s="42" t="s">
        <v>139</v>
      </c>
      <c r="B297" s="560" t="s">
        <v>400</v>
      </c>
      <c r="C297" s="8">
        <v>100</v>
      </c>
      <c r="D297" s="343" t="s">
        <v>70</v>
      </c>
      <c r="E297" s="237" t="s">
        <v>513</v>
      </c>
      <c r="F297" s="238" t="s">
        <v>328</v>
      </c>
      <c r="G297" s="463">
        <f aca="true" t="shared" si="22" ref="G297:G306">SUM(I297:R297)</f>
        <v>1000</v>
      </c>
      <c r="H297" s="51"/>
      <c r="I297" s="192">
        <v>1000</v>
      </c>
      <c r="J297" s="60"/>
      <c r="K297" s="258"/>
      <c r="L297" s="441"/>
      <c r="M297" s="81"/>
      <c r="N297" s="101"/>
      <c r="O297" s="486"/>
      <c r="P297" s="193"/>
      <c r="Q297" s="602"/>
      <c r="R297" s="81"/>
      <c r="S297" s="194"/>
    </row>
    <row r="298" spans="1:19" ht="12.75">
      <c r="A298" s="42" t="s">
        <v>669</v>
      </c>
      <c r="B298" s="560" t="s">
        <v>398</v>
      </c>
      <c r="C298" s="8"/>
      <c r="D298" s="343"/>
      <c r="E298" s="237" t="s">
        <v>670</v>
      </c>
      <c r="F298" s="238" t="s">
        <v>671</v>
      </c>
      <c r="G298" s="463">
        <f t="shared" si="22"/>
        <v>82</v>
      </c>
      <c r="H298" s="51"/>
      <c r="I298" s="274"/>
      <c r="J298" s="60">
        <v>82</v>
      </c>
      <c r="K298" s="258"/>
      <c r="L298" s="441"/>
      <c r="M298" s="81"/>
      <c r="N298" s="101"/>
      <c r="O298" s="486"/>
      <c r="P298" s="193"/>
      <c r="Q298" s="602"/>
      <c r="R298" s="81"/>
      <c r="S298" s="194"/>
    </row>
    <row r="299" spans="1:19" ht="12.75">
      <c r="A299" s="42" t="s">
        <v>669</v>
      </c>
      <c r="B299" s="560" t="s">
        <v>398</v>
      </c>
      <c r="C299" s="8"/>
      <c r="D299" s="343"/>
      <c r="E299" s="237"/>
      <c r="F299" s="238" t="s">
        <v>672</v>
      </c>
      <c r="G299" s="463">
        <f t="shared" si="22"/>
        <v>87</v>
      </c>
      <c r="H299" s="51"/>
      <c r="I299" s="274"/>
      <c r="J299" s="60">
        <v>87</v>
      </c>
      <c r="K299" s="258"/>
      <c r="L299" s="441"/>
      <c r="M299" s="81"/>
      <c r="N299" s="101"/>
      <c r="O299" s="486"/>
      <c r="P299" s="193"/>
      <c r="Q299" s="602"/>
      <c r="R299" s="81"/>
      <c r="S299" s="194"/>
    </row>
    <row r="300" spans="1:19" ht="12.75">
      <c r="A300" s="42" t="s">
        <v>669</v>
      </c>
      <c r="B300" s="560" t="s">
        <v>398</v>
      </c>
      <c r="C300" s="8"/>
      <c r="D300" s="343"/>
      <c r="E300" s="237"/>
      <c r="F300" s="238" t="s">
        <v>673</v>
      </c>
      <c r="G300" s="463">
        <f t="shared" si="22"/>
        <v>20</v>
      </c>
      <c r="H300" s="51"/>
      <c r="I300" s="274"/>
      <c r="J300" s="60">
        <v>20</v>
      </c>
      <c r="K300" s="258"/>
      <c r="L300" s="441"/>
      <c r="M300" s="81"/>
      <c r="N300" s="101"/>
      <c r="O300" s="486"/>
      <c r="P300" s="193"/>
      <c r="Q300" s="602"/>
      <c r="R300" s="81"/>
      <c r="S300" s="194"/>
    </row>
    <row r="301" spans="1:19" ht="12.75">
      <c r="A301" s="42" t="s">
        <v>669</v>
      </c>
      <c r="B301" s="560" t="s">
        <v>398</v>
      </c>
      <c r="C301" s="8"/>
      <c r="D301" s="343"/>
      <c r="E301" s="237"/>
      <c r="F301" s="238" t="s">
        <v>674</v>
      </c>
      <c r="G301" s="463">
        <f t="shared" si="22"/>
        <v>40</v>
      </c>
      <c r="H301" s="51"/>
      <c r="I301" s="274"/>
      <c r="J301" s="60">
        <v>40</v>
      </c>
      <c r="K301" s="258"/>
      <c r="L301" s="441"/>
      <c r="M301" s="81"/>
      <c r="N301" s="101"/>
      <c r="O301" s="486"/>
      <c r="P301" s="193"/>
      <c r="Q301" s="602"/>
      <c r="R301" s="81"/>
      <c r="S301" s="194"/>
    </row>
    <row r="302" spans="1:19" ht="12.75">
      <c r="A302" s="42" t="s">
        <v>669</v>
      </c>
      <c r="B302" s="560" t="s">
        <v>398</v>
      </c>
      <c r="C302" s="8"/>
      <c r="D302" s="343"/>
      <c r="E302" s="237"/>
      <c r="F302" s="238" t="s">
        <v>675</v>
      </c>
      <c r="G302" s="463">
        <f t="shared" si="22"/>
        <v>45</v>
      </c>
      <c r="H302" s="51"/>
      <c r="I302" s="274"/>
      <c r="J302" s="60">
        <v>45</v>
      </c>
      <c r="K302" s="258"/>
      <c r="L302" s="441"/>
      <c r="M302" s="81"/>
      <c r="N302" s="101"/>
      <c r="O302" s="486"/>
      <c r="P302" s="193"/>
      <c r="Q302" s="602"/>
      <c r="R302" s="81"/>
      <c r="S302" s="194"/>
    </row>
    <row r="303" spans="1:19" ht="12.75">
      <c r="A303" s="42" t="s">
        <v>406</v>
      </c>
      <c r="B303" s="560" t="s">
        <v>400</v>
      </c>
      <c r="C303" s="20" t="s">
        <v>524</v>
      </c>
      <c r="D303" s="343" t="s">
        <v>448</v>
      </c>
      <c r="E303" s="343" t="s">
        <v>72</v>
      </c>
      <c r="F303" s="406" t="s">
        <v>685</v>
      </c>
      <c r="G303" s="463">
        <f t="shared" si="22"/>
        <v>400</v>
      </c>
      <c r="H303" s="51"/>
      <c r="I303" s="536">
        <v>400</v>
      </c>
      <c r="J303" s="60"/>
      <c r="K303" s="258"/>
      <c r="L303" s="441"/>
      <c r="M303" s="81"/>
      <c r="N303" s="101"/>
      <c r="O303" s="486"/>
      <c r="P303" s="193"/>
      <c r="Q303" s="602"/>
      <c r="R303" s="81"/>
      <c r="S303" s="194"/>
    </row>
    <row r="304" spans="1:19" ht="12.75">
      <c r="A304" s="42" t="s">
        <v>597</v>
      </c>
      <c r="B304" s="560" t="s">
        <v>400</v>
      </c>
      <c r="C304" s="20" t="s">
        <v>598</v>
      </c>
      <c r="D304" s="343" t="s">
        <v>599</v>
      </c>
      <c r="E304" s="343" t="s">
        <v>600</v>
      </c>
      <c r="F304" s="406" t="s">
        <v>601</v>
      </c>
      <c r="G304" s="463">
        <f t="shared" si="22"/>
        <v>60</v>
      </c>
      <c r="H304" s="51"/>
      <c r="I304" s="536">
        <v>60</v>
      </c>
      <c r="J304" s="60"/>
      <c r="K304" s="258"/>
      <c r="L304" s="441"/>
      <c r="M304" s="81"/>
      <c r="N304" s="101"/>
      <c r="O304" s="486"/>
      <c r="P304" s="193"/>
      <c r="Q304" s="602"/>
      <c r="R304" s="81"/>
      <c r="S304" s="194"/>
    </row>
    <row r="305" spans="1:19" ht="12.75">
      <c r="A305" s="42" t="s">
        <v>684</v>
      </c>
      <c r="B305" s="560" t="s">
        <v>400</v>
      </c>
      <c r="C305" s="8">
        <v>323</v>
      </c>
      <c r="D305" s="343" t="s">
        <v>249</v>
      </c>
      <c r="E305" s="343" t="s">
        <v>73</v>
      </c>
      <c r="F305" s="406" t="s">
        <v>268</v>
      </c>
      <c r="G305" s="463">
        <f t="shared" si="22"/>
        <v>4150</v>
      </c>
      <c r="H305" s="51"/>
      <c r="I305" s="192">
        <f>3800+350</f>
        <v>4150</v>
      </c>
      <c r="J305" s="60"/>
      <c r="K305" s="258"/>
      <c r="L305" s="441"/>
      <c r="M305" s="81"/>
      <c r="N305" s="101"/>
      <c r="O305" s="486"/>
      <c r="P305" s="193"/>
      <c r="Q305" s="602"/>
      <c r="R305" s="81"/>
      <c r="S305" s="194"/>
    </row>
    <row r="306" spans="1:19" ht="12.75">
      <c r="A306" s="42" t="s">
        <v>399</v>
      </c>
      <c r="B306" s="560" t="s">
        <v>398</v>
      </c>
      <c r="C306" s="8">
        <v>513</v>
      </c>
      <c r="D306" s="343" t="s">
        <v>120</v>
      </c>
      <c r="E306" s="343" t="s">
        <v>329</v>
      </c>
      <c r="F306" s="406" t="s">
        <v>333</v>
      </c>
      <c r="G306" s="463">
        <f t="shared" si="22"/>
        <v>1300</v>
      </c>
      <c r="H306" s="51"/>
      <c r="I306" s="192"/>
      <c r="J306" s="60">
        <v>1300</v>
      </c>
      <c r="K306" s="258"/>
      <c r="L306" s="441"/>
      <c r="M306" s="81"/>
      <c r="N306" s="101"/>
      <c r="O306" s="486"/>
      <c r="P306" s="193"/>
      <c r="Q306" s="602"/>
      <c r="R306" s="81"/>
      <c r="S306" s="194"/>
    </row>
    <row r="307" spans="3:19" ht="13.5" thickBot="1">
      <c r="C307" s="8"/>
      <c r="D307" s="217"/>
      <c r="E307" s="344"/>
      <c r="F307" s="350"/>
      <c r="G307" s="453"/>
      <c r="H307" s="51"/>
      <c r="I307" s="192"/>
      <c r="J307" s="60"/>
      <c r="K307" s="258"/>
      <c r="L307" s="441"/>
      <c r="M307" s="81"/>
      <c r="N307" s="101"/>
      <c r="O307" s="486"/>
      <c r="P307" s="193"/>
      <c r="Q307" s="602"/>
      <c r="R307" s="81"/>
      <c r="S307" s="194"/>
    </row>
    <row r="308" spans="3:37" ht="13.5" thickBot="1">
      <c r="C308" s="147"/>
      <c r="D308" s="331" t="s">
        <v>9</v>
      </c>
      <c r="E308" s="332"/>
      <c r="F308" s="391"/>
      <c r="G308" s="457">
        <f>SUM(G296:G307)</f>
        <v>7184</v>
      </c>
      <c r="H308" s="222"/>
      <c r="I308" s="103">
        <f aca="true" t="shared" si="23" ref="I308:R308">SUM(I296:I307)</f>
        <v>5610</v>
      </c>
      <c r="J308" s="103">
        <f t="shared" si="23"/>
        <v>1574</v>
      </c>
      <c r="K308" s="103">
        <f t="shared" si="23"/>
        <v>0</v>
      </c>
      <c r="L308" s="548">
        <f t="shared" si="23"/>
        <v>0</v>
      </c>
      <c r="M308" s="103">
        <f t="shared" si="23"/>
        <v>0</v>
      </c>
      <c r="N308" s="62">
        <f t="shared" si="23"/>
        <v>0</v>
      </c>
      <c r="O308" s="488">
        <f t="shared" si="23"/>
        <v>0</v>
      </c>
      <c r="P308" s="103">
        <f t="shared" si="23"/>
        <v>0</v>
      </c>
      <c r="Q308" s="609">
        <f t="shared" si="23"/>
        <v>0</v>
      </c>
      <c r="R308" s="103">
        <f t="shared" si="23"/>
        <v>0</v>
      </c>
      <c r="S308" s="206">
        <f>SUM(I308:R308)</f>
        <v>7184</v>
      </c>
      <c r="T308" s="643"/>
      <c r="U308" s="643"/>
      <c r="V308" s="643"/>
      <c r="W308" s="643"/>
      <c r="X308" s="643"/>
      <c r="Y308" s="643"/>
      <c r="Z308" s="643"/>
      <c r="AA308" s="643"/>
      <c r="AB308" s="643"/>
      <c r="AC308" s="643"/>
      <c r="AD308" s="643"/>
      <c r="AE308" s="643"/>
      <c r="AF308" s="643"/>
      <c r="AG308" s="643"/>
      <c r="AH308" s="643"/>
      <c r="AI308" s="643"/>
      <c r="AJ308" s="643"/>
      <c r="AK308" s="643"/>
    </row>
    <row r="309" spans="3:19" ht="12.75">
      <c r="C309" s="8"/>
      <c r="D309" s="309"/>
      <c r="E309" s="309"/>
      <c r="F309" s="405"/>
      <c r="G309" s="455">
        <f>SUM(N309)</f>
        <v>0</v>
      </c>
      <c r="H309" s="51"/>
      <c r="I309" s="215"/>
      <c r="J309" s="215"/>
      <c r="K309" s="215"/>
      <c r="L309" s="215"/>
      <c r="M309" s="519"/>
      <c r="N309" s="519"/>
      <c r="O309" s="510"/>
      <c r="P309" s="268"/>
      <c r="Q309" s="608"/>
      <c r="R309" s="516"/>
      <c r="S309" s="194"/>
    </row>
    <row r="310" spans="3:19" ht="12.75">
      <c r="C310" s="8"/>
      <c r="D310" s="9"/>
      <c r="E310" s="9"/>
      <c r="F310" s="397" t="s">
        <v>410</v>
      </c>
      <c r="G310" s="456">
        <f>SUM(G308:G309)</f>
        <v>7184</v>
      </c>
      <c r="H310" s="51"/>
      <c r="I310" s="81">
        <f>SUM(I308-I309)</f>
        <v>5610</v>
      </c>
      <c r="J310" s="81">
        <f>SUM(J308-J309)</f>
        <v>1574</v>
      </c>
      <c r="K310" s="81">
        <f>SUM(K308-K309)</f>
        <v>0</v>
      </c>
      <c r="L310" s="81">
        <f aca="true" t="shared" si="24" ref="L310:R310">SUM(L308-L309)</f>
        <v>0</v>
      </c>
      <c r="M310" s="81">
        <f t="shared" si="24"/>
        <v>0</v>
      </c>
      <c r="N310" s="81">
        <f t="shared" si="24"/>
        <v>0</v>
      </c>
      <c r="O310" s="81">
        <f t="shared" si="24"/>
        <v>0</v>
      </c>
      <c r="P310" s="81">
        <f t="shared" si="24"/>
        <v>0</v>
      </c>
      <c r="Q310" s="81">
        <f t="shared" si="24"/>
        <v>0</v>
      </c>
      <c r="R310" s="81">
        <f t="shared" si="24"/>
        <v>0</v>
      </c>
      <c r="S310" s="194"/>
    </row>
    <row r="311" spans="3:19" ht="12.75">
      <c r="C311" s="8"/>
      <c r="D311" s="9"/>
      <c r="E311" s="9"/>
      <c r="F311" s="405"/>
      <c r="G311" s="450"/>
      <c r="H311" s="51"/>
      <c r="I311" s="192"/>
      <c r="J311" s="60"/>
      <c r="K311" s="258"/>
      <c r="L311" s="441"/>
      <c r="M311" s="81"/>
      <c r="N311" s="101"/>
      <c r="O311" s="486"/>
      <c r="P311" s="193"/>
      <c r="Q311" s="602"/>
      <c r="R311" s="81"/>
      <c r="S311" s="194"/>
    </row>
    <row r="312" spans="3:19" ht="12.75">
      <c r="C312" s="8"/>
      <c r="D312" s="345" t="s">
        <v>170</v>
      </c>
      <c r="E312" s="533"/>
      <c r="F312" s="534">
        <v>5319</v>
      </c>
      <c r="G312" s="450"/>
      <c r="H312" s="51"/>
      <c r="I312" s="192"/>
      <c r="J312" s="60"/>
      <c r="K312" s="258"/>
      <c r="L312" s="441"/>
      <c r="M312" s="81"/>
      <c r="N312" s="101"/>
      <c r="O312" s="486"/>
      <c r="P312" s="193"/>
      <c r="Q312" s="602"/>
      <c r="R312" s="81"/>
      <c r="S312" s="194"/>
    </row>
    <row r="313" spans="3:19" ht="12.75">
      <c r="C313" s="8"/>
      <c r="D313" s="13"/>
      <c r="E313" s="9"/>
      <c r="F313" s="33"/>
      <c r="G313" s="450"/>
      <c r="H313" s="51"/>
      <c r="I313" s="192"/>
      <c r="J313" s="60"/>
      <c r="K313" s="258"/>
      <c r="L313" s="441"/>
      <c r="M313" s="81"/>
      <c r="N313" s="101"/>
      <c r="O313" s="486"/>
      <c r="P313" s="193"/>
      <c r="Q313" s="602"/>
      <c r="R313" s="81"/>
      <c r="S313" s="194"/>
    </row>
    <row r="314" spans="3:19" ht="13.5" thickBot="1">
      <c r="C314" s="8"/>
      <c r="D314" s="13"/>
      <c r="E314" s="9"/>
      <c r="F314" s="33"/>
      <c r="G314" s="450"/>
      <c r="H314" s="51"/>
      <c r="I314" s="192"/>
      <c r="J314" s="60"/>
      <c r="K314" s="258"/>
      <c r="L314" s="441"/>
      <c r="M314" s="81"/>
      <c r="N314" s="101"/>
      <c r="O314" s="486"/>
      <c r="P314" s="193"/>
      <c r="Q314" s="602"/>
      <c r="R314" s="81"/>
      <c r="S314" s="194"/>
    </row>
    <row r="315" spans="3:37" ht="13.5" thickBot="1">
      <c r="C315" s="8"/>
      <c r="D315" s="331" t="s">
        <v>9</v>
      </c>
      <c r="E315" s="332"/>
      <c r="F315" s="391"/>
      <c r="G315" s="457">
        <f>SUM(G313:G314)</f>
        <v>0</v>
      </c>
      <c r="H315" s="222"/>
      <c r="I315" s="457">
        <f aca="true" t="shared" si="25" ref="I315:R315">SUM(I313:I314)</f>
        <v>0</v>
      </c>
      <c r="J315" s="457">
        <f t="shared" si="25"/>
        <v>0</v>
      </c>
      <c r="K315" s="457">
        <f t="shared" si="25"/>
        <v>0</v>
      </c>
      <c r="L315" s="457">
        <f t="shared" si="25"/>
        <v>0</v>
      </c>
      <c r="M315" s="457">
        <f t="shared" si="25"/>
        <v>0</v>
      </c>
      <c r="N315" s="457">
        <f t="shared" si="25"/>
        <v>0</v>
      </c>
      <c r="O315" s="457">
        <f t="shared" si="25"/>
        <v>0</v>
      </c>
      <c r="P315" s="457">
        <f t="shared" si="25"/>
        <v>0</v>
      </c>
      <c r="Q315" s="610">
        <f t="shared" si="25"/>
        <v>0</v>
      </c>
      <c r="R315" s="457">
        <f t="shared" si="25"/>
        <v>0</v>
      </c>
      <c r="S315" s="206">
        <f>SUM(I315:R315)</f>
        <v>0</v>
      </c>
      <c r="T315" s="643"/>
      <c r="U315" s="643"/>
      <c r="V315" s="643"/>
      <c r="W315" s="643"/>
      <c r="X315" s="643"/>
      <c r="Y315" s="643"/>
      <c r="Z315" s="643"/>
      <c r="AA315" s="643"/>
      <c r="AB315" s="643"/>
      <c r="AC315" s="643"/>
      <c r="AD315" s="643"/>
      <c r="AE315" s="643"/>
      <c r="AF315" s="643"/>
      <c r="AG315" s="643"/>
      <c r="AH315" s="643"/>
      <c r="AI315" s="643"/>
      <c r="AJ315" s="643"/>
      <c r="AK315" s="643"/>
    </row>
    <row r="316" spans="3:19" ht="12.75">
      <c r="C316" s="8"/>
      <c r="D316" s="13"/>
      <c r="E316" s="9"/>
      <c r="F316" s="33"/>
      <c r="G316" s="450"/>
      <c r="H316" s="51"/>
      <c r="I316" s="192"/>
      <c r="J316" s="60"/>
      <c r="K316" s="258"/>
      <c r="L316" s="441"/>
      <c r="M316" s="81"/>
      <c r="N316" s="101"/>
      <c r="O316" s="486"/>
      <c r="P316" s="193"/>
      <c r="Q316" s="602"/>
      <c r="R316" s="81"/>
      <c r="S316" s="194"/>
    </row>
    <row r="317" spans="3:19" ht="12.75">
      <c r="C317" s="8"/>
      <c r="D317" s="13"/>
      <c r="E317" s="9"/>
      <c r="F317" s="33"/>
      <c r="G317" s="450"/>
      <c r="H317" s="51"/>
      <c r="I317" s="192"/>
      <c r="J317" s="60"/>
      <c r="K317" s="258"/>
      <c r="L317" s="441"/>
      <c r="M317" s="81"/>
      <c r="N317" s="101"/>
      <c r="O317" s="486"/>
      <c r="P317" s="193"/>
      <c r="Q317" s="602"/>
      <c r="R317" s="81"/>
      <c r="S317" s="194"/>
    </row>
    <row r="318" spans="3:19" ht="12.75">
      <c r="C318" s="8"/>
      <c r="D318" s="345" t="s">
        <v>460</v>
      </c>
      <c r="E318" s="44"/>
      <c r="F318" s="407">
        <v>5321</v>
      </c>
      <c r="G318" s="450"/>
      <c r="H318" s="51"/>
      <c r="I318" s="192"/>
      <c r="J318" s="60"/>
      <c r="K318" s="258"/>
      <c r="L318" s="441"/>
      <c r="M318" s="81"/>
      <c r="N318" s="101"/>
      <c r="O318" s="486"/>
      <c r="P318" s="193"/>
      <c r="Q318" s="602"/>
      <c r="R318" s="81"/>
      <c r="S318" s="194"/>
    </row>
    <row r="319" spans="3:19" ht="12.75">
      <c r="C319" s="8"/>
      <c r="D319" s="324"/>
      <c r="E319" s="324"/>
      <c r="F319" s="408"/>
      <c r="G319" s="450"/>
      <c r="H319" s="51"/>
      <c r="I319" s="192"/>
      <c r="J319" s="60"/>
      <c r="K319" s="258"/>
      <c r="L319" s="441"/>
      <c r="M319" s="81"/>
      <c r="N319" s="101"/>
      <c r="O319" s="486"/>
      <c r="P319" s="193"/>
      <c r="Q319" s="602"/>
      <c r="R319" s="81"/>
      <c r="S319" s="194"/>
    </row>
    <row r="320" spans="3:19" ht="12.75">
      <c r="C320" s="8"/>
      <c r="D320" s="22" t="s">
        <v>145</v>
      </c>
      <c r="E320" s="40" t="s">
        <v>128</v>
      </c>
      <c r="F320" s="241"/>
      <c r="G320" s="463"/>
      <c r="H320" s="51"/>
      <c r="I320" s="192"/>
      <c r="J320" s="60"/>
      <c r="K320" s="258"/>
      <c r="L320" s="441"/>
      <c r="M320" s="81"/>
      <c r="N320" s="101"/>
      <c r="O320" s="486"/>
      <c r="P320" s="193"/>
      <c r="Q320" s="602"/>
      <c r="R320" s="81"/>
      <c r="S320" s="194"/>
    </row>
    <row r="321" spans="1:19" ht="12.75">
      <c r="A321" s="42" t="s">
        <v>348</v>
      </c>
      <c r="B321" s="560" t="s">
        <v>400</v>
      </c>
      <c r="C321" s="8">
        <v>100</v>
      </c>
      <c r="D321" s="40" t="s">
        <v>70</v>
      </c>
      <c r="E321" s="40" t="s">
        <v>350</v>
      </c>
      <c r="F321" s="241" t="s">
        <v>351</v>
      </c>
      <c r="G321" s="463">
        <f>SUM(I321:R321)</f>
        <v>500</v>
      </c>
      <c r="H321" s="51"/>
      <c r="I321" s="192">
        <v>500</v>
      </c>
      <c r="J321" s="60"/>
      <c r="K321" s="258"/>
      <c r="L321" s="441"/>
      <c r="M321" s="81"/>
      <c r="N321" s="101"/>
      <c r="O321" s="486"/>
      <c r="P321" s="193"/>
      <c r="Q321" s="602"/>
      <c r="R321" s="81"/>
      <c r="S321" s="194"/>
    </row>
    <row r="322" spans="1:19" ht="12.75">
      <c r="A322" s="42" t="s">
        <v>741</v>
      </c>
      <c r="B322" s="560" t="s">
        <v>366</v>
      </c>
      <c r="C322" s="8"/>
      <c r="D322" s="40"/>
      <c r="E322" s="40" t="s">
        <v>742</v>
      </c>
      <c r="F322" s="286" t="s">
        <v>740</v>
      </c>
      <c r="G322" s="463">
        <f>SUM(I322:R322)</f>
        <v>42.6</v>
      </c>
      <c r="H322" s="51"/>
      <c r="I322" s="192"/>
      <c r="J322" s="60"/>
      <c r="K322" s="258"/>
      <c r="L322" s="441"/>
      <c r="M322" s="81"/>
      <c r="N322" s="101"/>
      <c r="O322" s="486"/>
      <c r="P322" s="193">
        <v>42.6</v>
      </c>
      <c r="Q322" s="602"/>
      <c r="R322" s="81"/>
      <c r="S322" s="194"/>
    </row>
    <row r="323" spans="1:19" ht="12.75">
      <c r="A323" s="42" t="s">
        <v>741</v>
      </c>
      <c r="B323" s="560" t="s">
        <v>366</v>
      </c>
      <c r="C323" s="8"/>
      <c r="D323" s="40"/>
      <c r="E323" s="40" t="s">
        <v>743</v>
      </c>
      <c r="F323" s="286" t="s">
        <v>740</v>
      </c>
      <c r="G323" s="463">
        <f>SUM(I323:R323)</f>
        <v>36.09</v>
      </c>
      <c r="H323" s="51"/>
      <c r="I323" s="192"/>
      <c r="J323" s="60"/>
      <c r="K323" s="258"/>
      <c r="L323" s="441"/>
      <c r="M323" s="81"/>
      <c r="N323" s="101"/>
      <c r="O323" s="486"/>
      <c r="P323" s="193">
        <v>36.09</v>
      </c>
      <c r="Q323" s="602"/>
      <c r="R323" s="81"/>
      <c r="S323" s="194"/>
    </row>
    <row r="324" spans="3:19" ht="12.75">
      <c r="C324" s="8"/>
      <c r="D324" s="22" t="s">
        <v>10</v>
      </c>
      <c r="E324" s="40"/>
      <c r="F324" s="241"/>
      <c r="G324" s="450"/>
      <c r="H324" s="51"/>
      <c r="I324" s="192"/>
      <c r="J324" s="60"/>
      <c r="K324" s="258"/>
      <c r="L324" s="441"/>
      <c r="M324" s="81"/>
      <c r="N324" s="101"/>
      <c r="O324" s="486"/>
      <c r="P324" s="193"/>
      <c r="Q324" s="602"/>
      <c r="R324" s="81"/>
      <c r="S324" s="194"/>
    </row>
    <row r="325" spans="1:19" ht="12.75">
      <c r="A325" s="42" t="s">
        <v>310</v>
      </c>
      <c r="B325" s="560" t="s">
        <v>25</v>
      </c>
      <c r="C325" s="8">
        <v>421</v>
      </c>
      <c r="D325" s="40" t="s">
        <v>522</v>
      </c>
      <c r="E325" s="40" t="s">
        <v>138</v>
      </c>
      <c r="F325" s="241" t="s">
        <v>384</v>
      </c>
      <c r="G325" s="463">
        <f>SUM(I325:R325)</f>
        <v>530</v>
      </c>
      <c r="H325" s="51"/>
      <c r="I325" s="192"/>
      <c r="J325" s="60"/>
      <c r="K325" s="258"/>
      <c r="L325" s="441"/>
      <c r="M325" s="81"/>
      <c r="N325" s="101">
        <v>530</v>
      </c>
      <c r="O325" s="486"/>
      <c r="P325" s="193"/>
      <c r="Q325" s="602"/>
      <c r="R325" s="81"/>
      <c r="S325" s="194"/>
    </row>
    <row r="326" spans="1:19" ht="12.75">
      <c r="A326" s="42" t="s">
        <v>310</v>
      </c>
      <c r="B326" s="560" t="s">
        <v>25</v>
      </c>
      <c r="C326" s="8">
        <v>427</v>
      </c>
      <c r="D326" s="40" t="s">
        <v>422</v>
      </c>
      <c r="E326" s="373" t="s">
        <v>470</v>
      </c>
      <c r="F326" s="374" t="s">
        <v>385</v>
      </c>
      <c r="G326" s="463">
        <f>SUM(I326:R326)</f>
        <v>25</v>
      </c>
      <c r="H326" s="51"/>
      <c r="I326" s="192"/>
      <c r="J326" s="60"/>
      <c r="K326" s="258"/>
      <c r="L326" s="441"/>
      <c r="M326" s="81"/>
      <c r="N326" s="101">
        <v>25</v>
      </c>
      <c r="O326" s="486"/>
      <c r="P326" s="193"/>
      <c r="Q326" s="602"/>
      <c r="R326" s="81"/>
      <c r="S326" s="194"/>
    </row>
    <row r="327" spans="3:19" ht="12.75">
      <c r="C327" s="8"/>
      <c r="D327" s="22" t="s">
        <v>492</v>
      </c>
      <c r="E327" s="40"/>
      <c r="F327" s="241"/>
      <c r="G327" s="450"/>
      <c r="H327" s="51"/>
      <c r="I327" s="192"/>
      <c r="J327" s="60"/>
      <c r="K327" s="258"/>
      <c r="L327" s="441"/>
      <c r="M327" s="81"/>
      <c r="N327" s="101"/>
      <c r="O327" s="486"/>
      <c r="P327" s="193"/>
      <c r="Q327" s="602"/>
      <c r="R327" s="81"/>
      <c r="S327" s="194"/>
    </row>
    <row r="328" spans="1:19" ht="12.75">
      <c r="A328" s="42" t="s">
        <v>48</v>
      </c>
      <c r="B328" s="560" t="s">
        <v>400</v>
      </c>
      <c r="C328" s="8">
        <v>513</v>
      </c>
      <c r="D328" s="40" t="s">
        <v>120</v>
      </c>
      <c r="E328" s="375" t="s">
        <v>94</v>
      </c>
      <c r="F328" s="241" t="s">
        <v>54</v>
      </c>
      <c r="G328" s="463">
        <f>SUM(I328:R328)</f>
        <v>400</v>
      </c>
      <c r="H328" s="51"/>
      <c r="I328" s="192">
        <v>400</v>
      </c>
      <c r="J328" s="60"/>
      <c r="K328" s="258"/>
      <c r="L328" s="441"/>
      <c r="M328" s="81"/>
      <c r="N328" s="101"/>
      <c r="O328" s="486"/>
      <c r="P328" s="193"/>
      <c r="Q328" s="602"/>
      <c r="R328" s="81"/>
      <c r="S328" s="194"/>
    </row>
    <row r="329" spans="1:19" ht="12.75">
      <c r="A329" s="42" t="s">
        <v>633</v>
      </c>
      <c r="B329" s="560" t="s">
        <v>366</v>
      </c>
      <c r="C329" s="8"/>
      <c r="D329" s="40"/>
      <c r="E329" s="375"/>
      <c r="F329" s="241" t="s">
        <v>679</v>
      </c>
      <c r="G329" s="463">
        <f>SUM(I329:R329)</f>
        <v>38</v>
      </c>
      <c r="H329" s="51"/>
      <c r="I329" s="192"/>
      <c r="J329" s="60"/>
      <c r="K329" s="258"/>
      <c r="L329" s="441"/>
      <c r="M329" s="81"/>
      <c r="N329" s="101"/>
      <c r="O329" s="486"/>
      <c r="P329" s="193">
        <v>38</v>
      </c>
      <c r="Q329" s="602"/>
      <c r="R329" s="81"/>
      <c r="S329" s="194"/>
    </row>
    <row r="330" spans="3:19" ht="12.75">
      <c r="C330" s="8"/>
      <c r="D330" s="22" t="s">
        <v>32</v>
      </c>
      <c r="E330" s="40"/>
      <c r="F330" s="241"/>
      <c r="G330" s="450"/>
      <c r="H330" s="51"/>
      <c r="I330" s="192"/>
      <c r="J330" s="60"/>
      <c r="K330" s="258"/>
      <c r="L330" s="441"/>
      <c r="M330" s="81"/>
      <c r="N330" s="101"/>
      <c r="O330" s="486"/>
      <c r="P330" s="193"/>
      <c r="Q330" s="602"/>
      <c r="R330" s="81"/>
      <c r="S330" s="194"/>
    </row>
    <row r="331" spans="1:19" ht="12.75">
      <c r="A331" s="42" t="s">
        <v>676</v>
      </c>
      <c r="B331" s="560" t="s">
        <v>25</v>
      </c>
      <c r="C331" s="8">
        <v>523</v>
      </c>
      <c r="D331" s="40" t="s">
        <v>523</v>
      </c>
      <c r="E331" s="40" t="s">
        <v>141</v>
      </c>
      <c r="F331" s="241" t="s">
        <v>386</v>
      </c>
      <c r="G331" s="463">
        <f>SUM(I331:R331)</f>
        <v>740</v>
      </c>
      <c r="H331" s="51"/>
      <c r="I331" s="192"/>
      <c r="J331" s="60"/>
      <c r="K331" s="258"/>
      <c r="L331" s="441"/>
      <c r="M331" s="81"/>
      <c r="N331" s="101">
        <f>300+300+140</f>
        <v>740</v>
      </c>
      <c r="O331" s="486"/>
      <c r="P331" s="193"/>
      <c r="Q331" s="602"/>
      <c r="R331" s="81"/>
      <c r="S331" s="194"/>
    </row>
    <row r="332" spans="1:19" ht="12.75">
      <c r="A332" s="42" t="s">
        <v>744</v>
      </c>
      <c r="B332" s="560" t="s">
        <v>370</v>
      </c>
      <c r="C332" s="8"/>
      <c r="D332" s="40" t="s">
        <v>523</v>
      </c>
      <c r="E332" s="40" t="s">
        <v>745</v>
      </c>
      <c r="F332" s="241" t="s">
        <v>746</v>
      </c>
      <c r="G332" s="463">
        <f>SUM(I332:R332)</f>
        <v>100</v>
      </c>
      <c r="H332" s="51"/>
      <c r="I332" s="192"/>
      <c r="J332" s="60"/>
      <c r="K332" s="258"/>
      <c r="L332" s="441"/>
      <c r="M332" s="81">
        <v>100</v>
      </c>
      <c r="N332" s="101"/>
      <c r="O332" s="486"/>
      <c r="P332" s="193"/>
      <c r="Q332" s="602"/>
      <c r="R332" s="81"/>
      <c r="S332" s="194"/>
    </row>
    <row r="333" spans="3:19" ht="12.75">
      <c r="C333" s="8"/>
      <c r="D333" s="346" t="s">
        <v>482</v>
      </c>
      <c r="E333" s="40"/>
      <c r="F333" s="241"/>
      <c r="G333" s="463">
        <f>SUM(I333:R333)</f>
        <v>0</v>
      </c>
      <c r="H333" s="51"/>
      <c r="I333" s="192"/>
      <c r="J333" s="60"/>
      <c r="K333" s="258"/>
      <c r="L333" s="441"/>
      <c r="M333" s="81"/>
      <c r="N333" s="101"/>
      <c r="O333" s="486"/>
      <c r="P333" s="193"/>
      <c r="Q333" s="602"/>
      <c r="R333" s="81"/>
      <c r="S333" s="194"/>
    </row>
    <row r="334" spans="1:19" ht="12.75">
      <c r="A334" s="42" t="s">
        <v>407</v>
      </c>
      <c r="B334" s="560" t="s">
        <v>400</v>
      </c>
      <c r="C334" s="8">
        <v>532</v>
      </c>
      <c r="D334" s="40" t="s">
        <v>248</v>
      </c>
      <c r="E334" s="40" t="s">
        <v>502</v>
      </c>
      <c r="F334" s="241" t="s">
        <v>503</v>
      </c>
      <c r="G334" s="463">
        <f>SUM(I334:R334)</f>
        <v>240</v>
      </c>
      <c r="H334" s="51"/>
      <c r="I334" s="192">
        <v>240</v>
      </c>
      <c r="J334" s="60"/>
      <c r="K334" s="258"/>
      <c r="L334" s="441"/>
      <c r="M334" s="81"/>
      <c r="N334" s="101"/>
      <c r="O334" s="486"/>
      <c r="P334" s="193"/>
      <c r="Q334" s="602"/>
      <c r="R334" s="81"/>
      <c r="S334" s="194"/>
    </row>
    <row r="335" spans="1:19" ht="12.75">
      <c r="A335" s="42" t="s">
        <v>310</v>
      </c>
      <c r="B335" s="560" t="s">
        <v>25</v>
      </c>
      <c r="C335" s="8">
        <v>534</v>
      </c>
      <c r="D335" s="40" t="s">
        <v>519</v>
      </c>
      <c r="E335" s="40" t="s">
        <v>147</v>
      </c>
      <c r="F335" s="241" t="s">
        <v>387</v>
      </c>
      <c r="G335" s="463">
        <f>SUM(I335:R335)</f>
        <v>260</v>
      </c>
      <c r="H335" s="51"/>
      <c r="I335" s="192"/>
      <c r="J335" s="60"/>
      <c r="K335" s="258"/>
      <c r="L335" s="441"/>
      <c r="M335" s="81"/>
      <c r="N335" s="101">
        <v>260</v>
      </c>
      <c r="O335" s="486"/>
      <c r="P335" s="193"/>
      <c r="Q335" s="602"/>
      <c r="R335" s="81"/>
      <c r="S335" s="194"/>
    </row>
    <row r="336" spans="3:19" ht="12.75">
      <c r="C336" s="8"/>
      <c r="D336" s="578" t="s">
        <v>559</v>
      </c>
      <c r="E336" s="40"/>
      <c r="F336" s="241"/>
      <c r="G336" s="463"/>
      <c r="H336" s="51"/>
      <c r="I336" s="192"/>
      <c r="J336" s="60"/>
      <c r="K336" s="258"/>
      <c r="L336" s="441"/>
      <c r="M336" s="81"/>
      <c r="N336" s="101"/>
      <c r="O336" s="486"/>
      <c r="P336" s="193"/>
      <c r="Q336" s="602"/>
      <c r="R336" s="81"/>
      <c r="S336" s="194"/>
    </row>
    <row r="337" spans="1:19" ht="12.75">
      <c r="A337" s="42" t="s">
        <v>433</v>
      </c>
      <c r="B337" s="560" t="s">
        <v>400</v>
      </c>
      <c r="C337" s="8">
        <v>634</v>
      </c>
      <c r="D337" s="40" t="s">
        <v>518</v>
      </c>
      <c r="E337" s="40" t="s">
        <v>560</v>
      </c>
      <c r="F337" s="241" t="s">
        <v>561</v>
      </c>
      <c r="G337" s="463">
        <f>SUM(I337:R337)</f>
        <v>490</v>
      </c>
      <c r="H337" s="51"/>
      <c r="I337" s="192">
        <v>490</v>
      </c>
      <c r="J337" s="60"/>
      <c r="K337" s="258"/>
      <c r="L337" s="441"/>
      <c r="M337" s="81"/>
      <c r="N337" s="101"/>
      <c r="O337" s="486"/>
      <c r="P337" s="193"/>
      <c r="Q337" s="602"/>
      <c r="R337" s="81"/>
      <c r="S337" s="194"/>
    </row>
    <row r="338" spans="3:19" ht="12.75">
      <c r="C338" s="8"/>
      <c r="D338" s="22" t="s">
        <v>412</v>
      </c>
      <c r="E338" s="40"/>
      <c r="F338" s="286"/>
      <c r="G338" s="450"/>
      <c r="H338" s="51"/>
      <c r="I338" s="192"/>
      <c r="J338" s="60"/>
      <c r="K338" s="258"/>
      <c r="L338" s="441"/>
      <c r="M338" s="81"/>
      <c r="N338" s="101"/>
      <c r="O338" s="486"/>
      <c r="P338" s="193"/>
      <c r="Q338" s="602"/>
      <c r="R338" s="81"/>
      <c r="S338" s="194"/>
    </row>
    <row r="339" spans="1:19" ht="12.75">
      <c r="A339" s="42" t="s">
        <v>48</v>
      </c>
      <c r="B339" s="560" t="s">
        <v>400</v>
      </c>
      <c r="C339" s="8">
        <v>642</v>
      </c>
      <c r="D339" s="40" t="s">
        <v>116</v>
      </c>
      <c r="E339" s="40" t="s">
        <v>508</v>
      </c>
      <c r="F339" s="286" t="s">
        <v>55</v>
      </c>
      <c r="G339" s="463">
        <f>SUM(I339:R339)</f>
        <v>3400</v>
      </c>
      <c r="H339" s="51"/>
      <c r="I339" s="192">
        <v>3400</v>
      </c>
      <c r="J339" s="60"/>
      <c r="K339" s="258"/>
      <c r="L339" s="441"/>
      <c r="M339" s="81"/>
      <c r="N339" s="101"/>
      <c r="O339" s="486"/>
      <c r="P339" s="193"/>
      <c r="Q339" s="602"/>
      <c r="R339" s="81"/>
      <c r="S339" s="194"/>
    </row>
    <row r="340" spans="1:19" ht="12.75">
      <c r="A340" s="42" t="s">
        <v>728</v>
      </c>
      <c r="B340" s="560" t="s">
        <v>366</v>
      </c>
      <c r="C340" s="8"/>
      <c r="D340" s="40"/>
      <c r="E340" s="40" t="s">
        <v>739</v>
      </c>
      <c r="F340" s="286" t="s">
        <v>740</v>
      </c>
      <c r="G340" s="463">
        <f>SUM(I340:R340)</f>
        <v>15</v>
      </c>
      <c r="H340" s="51"/>
      <c r="I340" s="192"/>
      <c r="J340" s="60"/>
      <c r="K340" s="258"/>
      <c r="L340" s="441"/>
      <c r="M340" s="81"/>
      <c r="N340" s="101"/>
      <c r="O340" s="486"/>
      <c r="P340" s="193">
        <v>15</v>
      </c>
      <c r="Q340" s="602"/>
      <c r="R340" s="81"/>
      <c r="S340" s="194"/>
    </row>
    <row r="341" spans="3:19" ht="12.75">
      <c r="C341" s="8"/>
      <c r="D341" s="346" t="s">
        <v>420</v>
      </c>
      <c r="E341" s="40"/>
      <c r="F341" s="286"/>
      <c r="G341" s="450"/>
      <c r="H341" s="51"/>
      <c r="I341" s="192"/>
      <c r="J341" s="60"/>
      <c r="K341" s="258"/>
      <c r="L341" s="441"/>
      <c r="M341" s="81"/>
      <c r="N341" s="101"/>
      <c r="O341" s="486"/>
      <c r="P341" s="193"/>
      <c r="Q341" s="602"/>
      <c r="R341" s="81"/>
      <c r="S341" s="194"/>
    </row>
    <row r="342" spans="1:19" ht="12.75">
      <c r="A342" s="42" t="s">
        <v>677</v>
      </c>
      <c r="B342" s="560" t="s">
        <v>25</v>
      </c>
      <c r="C342" s="8">
        <v>712</v>
      </c>
      <c r="D342" s="40" t="s">
        <v>411</v>
      </c>
      <c r="E342" s="40" t="s">
        <v>132</v>
      </c>
      <c r="F342" s="286" t="s">
        <v>678</v>
      </c>
      <c r="G342" s="463">
        <f>SUM(I342:R342)</f>
        <v>340</v>
      </c>
      <c r="H342" s="51"/>
      <c r="I342" s="192"/>
      <c r="J342" s="60"/>
      <c r="K342" s="258"/>
      <c r="L342" s="441"/>
      <c r="M342" s="81"/>
      <c r="N342" s="101">
        <f>320+20</f>
        <v>340</v>
      </c>
      <c r="O342" s="486"/>
      <c r="P342" s="193"/>
      <c r="Q342" s="602"/>
      <c r="R342" s="81"/>
      <c r="S342" s="194"/>
    </row>
    <row r="343" spans="1:19" ht="12.75">
      <c r="A343" s="42" t="s">
        <v>310</v>
      </c>
      <c r="B343" s="560" t="s">
        <v>25</v>
      </c>
      <c r="C343" s="8">
        <v>714</v>
      </c>
      <c r="D343" s="40" t="s">
        <v>449</v>
      </c>
      <c r="E343" s="376" t="s">
        <v>148</v>
      </c>
      <c r="F343" s="372" t="s">
        <v>388</v>
      </c>
      <c r="G343" s="463">
        <f>SUM(I343:R343)</f>
        <v>260</v>
      </c>
      <c r="H343" s="51"/>
      <c r="I343" s="192"/>
      <c r="J343" s="377"/>
      <c r="K343" s="258"/>
      <c r="L343" s="441"/>
      <c r="M343" s="81"/>
      <c r="N343" s="101">
        <v>260</v>
      </c>
      <c r="O343" s="486"/>
      <c r="P343" s="193"/>
      <c r="Q343" s="602"/>
      <c r="R343" s="81"/>
      <c r="S343" s="194"/>
    </row>
    <row r="344" spans="3:19" ht="12.75">
      <c r="C344" s="8"/>
      <c r="D344" s="346" t="s">
        <v>121</v>
      </c>
      <c r="E344" s="581"/>
      <c r="F344" s="582"/>
      <c r="G344" s="463"/>
      <c r="H344" s="51"/>
      <c r="I344" s="192"/>
      <c r="J344" s="377"/>
      <c r="K344" s="258"/>
      <c r="L344" s="441"/>
      <c r="M344" s="81"/>
      <c r="N344" s="101"/>
      <c r="O344" s="486"/>
      <c r="P344" s="193"/>
      <c r="Q344" s="602"/>
      <c r="R344" s="81"/>
      <c r="S344" s="194"/>
    </row>
    <row r="345" spans="1:19" ht="12.75">
      <c r="A345" s="42" t="s">
        <v>582</v>
      </c>
      <c r="B345" s="560" t="s">
        <v>400</v>
      </c>
      <c r="C345" s="8">
        <v>806</v>
      </c>
      <c r="D345" s="237" t="s">
        <v>11</v>
      </c>
      <c r="E345" s="581" t="s">
        <v>583</v>
      </c>
      <c r="F345" s="582" t="s">
        <v>584</v>
      </c>
      <c r="G345" s="463">
        <f>SUM(I345:R345)</f>
        <v>500</v>
      </c>
      <c r="H345" s="51"/>
      <c r="I345" s="192">
        <v>500</v>
      </c>
      <c r="J345" s="377"/>
      <c r="K345" s="258"/>
      <c r="L345" s="441"/>
      <c r="M345" s="81"/>
      <c r="N345" s="101"/>
      <c r="O345" s="486"/>
      <c r="P345" s="193"/>
      <c r="Q345" s="602"/>
      <c r="R345" s="81"/>
      <c r="S345" s="194"/>
    </row>
    <row r="346" spans="3:19" ht="13.5" thickBot="1">
      <c r="C346" s="8"/>
      <c r="D346" s="237"/>
      <c r="E346" s="237"/>
      <c r="F346" s="411"/>
      <c r="G346" s="453"/>
      <c r="H346" s="51"/>
      <c r="I346" s="192"/>
      <c r="J346" s="60"/>
      <c r="K346" s="258"/>
      <c r="L346" s="441"/>
      <c r="M346" s="81"/>
      <c r="N346" s="101"/>
      <c r="O346" s="486"/>
      <c r="P346" s="193"/>
      <c r="Q346" s="602"/>
      <c r="R346" s="81"/>
      <c r="S346" s="194"/>
    </row>
    <row r="347" spans="3:37" ht="13.5" thickBot="1">
      <c r="C347" s="147"/>
      <c r="D347" s="331" t="s">
        <v>9</v>
      </c>
      <c r="E347" s="332"/>
      <c r="F347" s="391"/>
      <c r="G347" s="457">
        <f>SUM(G319:G346)</f>
        <v>7916.6900000000005</v>
      </c>
      <c r="H347" s="222"/>
      <c r="I347" s="62">
        <f aca="true" t="shared" si="26" ref="I347:R347">SUM(I319:I346)</f>
        <v>5530</v>
      </c>
      <c r="J347" s="62">
        <f t="shared" si="26"/>
        <v>0</v>
      </c>
      <c r="K347" s="62">
        <f t="shared" si="26"/>
        <v>0</v>
      </c>
      <c r="L347" s="441">
        <f t="shared" si="26"/>
        <v>0</v>
      </c>
      <c r="M347" s="62">
        <f t="shared" si="26"/>
        <v>100</v>
      </c>
      <c r="N347" s="62">
        <f t="shared" si="26"/>
        <v>2155</v>
      </c>
      <c r="O347" s="456">
        <f t="shared" si="26"/>
        <v>0</v>
      </c>
      <c r="P347" s="62">
        <f t="shared" si="26"/>
        <v>131.69</v>
      </c>
      <c r="Q347" s="113">
        <f t="shared" si="26"/>
        <v>0</v>
      </c>
      <c r="R347" s="62">
        <f t="shared" si="26"/>
        <v>0</v>
      </c>
      <c r="S347" s="103">
        <f>SUM(I347:R347)</f>
        <v>7916.69</v>
      </c>
      <c r="T347" s="639"/>
      <c r="U347" s="639"/>
      <c r="V347" s="639"/>
      <c r="W347" s="639"/>
      <c r="X347" s="639"/>
      <c r="Y347" s="639"/>
      <c r="Z347" s="639"/>
      <c r="AA347" s="639"/>
      <c r="AB347" s="639"/>
      <c r="AC347" s="639"/>
      <c r="AD347" s="639"/>
      <c r="AE347" s="639"/>
      <c r="AF347" s="639"/>
      <c r="AG347" s="639"/>
      <c r="AH347" s="639"/>
      <c r="AI347" s="639"/>
      <c r="AJ347" s="639"/>
      <c r="AK347" s="639"/>
    </row>
    <row r="348" spans="3:19" ht="12.75">
      <c r="C348" s="8"/>
      <c r="D348" s="309"/>
      <c r="E348" s="309"/>
      <c r="F348" s="410" t="s">
        <v>426</v>
      </c>
      <c r="G348" s="455">
        <f>SUM(N348)</f>
        <v>0</v>
      </c>
      <c r="H348" s="51"/>
      <c r="I348" s="268"/>
      <c r="J348" s="268"/>
      <c r="K348" s="268"/>
      <c r="L348" s="268"/>
      <c r="M348" s="268"/>
      <c r="N348" s="268"/>
      <c r="O348" s="510"/>
      <c r="P348" s="516"/>
      <c r="Q348" s="608"/>
      <c r="R348" s="268"/>
      <c r="S348" s="194"/>
    </row>
    <row r="349" spans="3:19" ht="12.75">
      <c r="C349" s="8"/>
      <c r="D349" s="9"/>
      <c r="E349" s="9"/>
      <c r="F349" s="405"/>
      <c r="G349" s="456">
        <f>SUM(G347:G348)</f>
        <v>7916.6900000000005</v>
      </c>
      <c r="H349" s="51"/>
      <c r="I349" s="81">
        <f>SUM(I347-I348)</f>
        <v>5530</v>
      </c>
      <c r="J349" s="81">
        <f>SUM(J347-J348)</f>
        <v>0</v>
      </c>
      <c r="K349" s="81">
        <f aca="true" t="shared" si="27" ref="K349:R349">SUM(K347-K348)</f>
        <v>0</v>
      </c>
      <c r="L349" s="81">
        <f t="shared" si="27"/>
        <v>0</v>
      </c>
      <c r="M349" s="81">
        <f t="shared" si="27"/>
        <v>100</v>
      </c>
      <c r="N349" s="81">
        <f t="shared" si="27"/>
        <v>2155</v>
      </c>
      <c r="O349" s="81">
        <f t="shared" si="27"/>
        <v>0</v>
      </c>
      <c r="P349" s="81">
        <f t="shared" si="27"/>
        <v>131.69</v>
      </c>
      <c r="Q349" s="81">
        <f t="shared" si="27"/>
        <v>0</v>
      </c>
      <c r="R349" s="81">
        <f t="shared" si="27"/>
        <v>0</v>
      </c>
      <c r="S349" s="194"/>
    </row>
    <row r="350" spans="3:19" ht="12.75">
      <c r="C350" s="8"/>
      <c r="D350" s="9"/>
      <c r="E350" s="9"/>
      <c r="F350" s="33"/>
      <c r="G350" s="450"/>
      <c r="H350" s="51"/>
      <c r="I350" s="208"/>
      <c r="J350" s="106"/>
      <c r="K350" s="258"/>
      <c r="L350" s="441"/>
      <c r="M350" s="105"/>
      <c r="N350" s="101"/>
      <c r="O350" s="486"/>
      <c r="P350" s="193"/>
      <c r="Q350" s="602"/>
      <c r="R350" s="81"/>
      <c r="S350" s="194"/>
    </row>
    <row r="351" spans="3:19" ht="12.75">
      <c r="C351" s="8"/>
      <c r="D351" s="345" t="s">
        <v>506</v>
      </c>
      <c r="E351" s="44"/>
      <c r="F351" s="409">
        <v>5323</v>
      </c>
      <c r="G351" s="450"/>
      <c r="H351" s="51"/>
      <c r="I351" s="192"/>
      <c r="J351" s="60"/>
      <c r="K351" s="258"/>
      <c r="L351" s="441"/>
      <c r="M351" s="81"/>
      <c r="N351" s="619"/>
      <c r="O351" s="486"/>
      <c r="P351" s="193"/>
      <c r="Q351" s="602"/>
      <c r="R351" s="81"/>
      <c r="S351" s="194"/>
    </row>
    <row r="352" spans="3:19" ht="12.75">
      <c r="C352" s="8"/>
      <c r="D352" s="324"/>
      <c r="E352" s="9"/>
      <c r="F352" s="33"/>
      <c r="G352" s="450"/>
      <c r="H352" s="51"/>
      <c r="I352" s="192"/>
      <c r="J352" s="60"/>
      <c r="K352" s="258"/>
      <c r="L352" s="441"/>
      <c r="M352" s="81"/>
      <c r="N352" s="101"/>
      <c r="O352" s="486"/>
      <c r="P352" s="193"/>
      <c r="Q352" s="602"/>
      <c r="R352" s="81"/>
      <c r="S352" s="194"/>
    </row>
    <row r="353" spans="1:37" ht="12.75">
      <c r="A353" s="42" t="s">
        <v>139</v>
      </c>
      <c r="B353" s="560" t="s">
        <v>400</v>
      </c>
      <c r="C353" s="8">
        <v>72</v>
      </c>
      <c r="D353" s="9" t="s">
        <v>106</v>
      </c>
      <c r="E353" s="35" t="s">
        <v>372</v>
      </c>
      <c r="F353" s="347" t="s">
        <v>336</v>
      </c>
      <c r="G353" s="463">
        <f>SUM(I353:R353)</f>
        <v>300</v>
      </c>
      <c r="H353" s="51"/>
      <c r="I353" s="209">
        <v>300</v>
      </c>
      <c r="J353" s="109"/>
      <c r="K353" s="260"/>
      <c r="L353" s="550"/>
      <c r="M353" s="210"/>
      <c r="N353" s="211"/>
      <c r="O353" s="489"/>
      <c r="P353" s="212"/>
      <c r="Q353" s="612"/>
      <c r="R353" s="378"/>
      <c r="S353" s="213"/>
      <c r="T353" s="646"/>
      <c r="U353" s="646"/>
      <c r="V353" s="646"/>
      <c r="W353" s="646"/>
      <c r="X353" s="646"/>
      <c r="Y353" s="646"/>
      <c r="Z353" s="646"/>
      <c r="AA353" s="646"/>
      <c r="AB353" s="646"/>
      <c r="AC353" s="646"/>
      <c r="AD353" s="646"/>
      <c r="AE353" s="646"/>
      <c r="AF353" s="646"/>
      <c r="AG353" s="646"/>
      <c r="AH353" s="646"/>
      <c r="AI353" s="646"/>
      <c r="AJ353" s="646"/>
      <c r="AK353" s="646"/>
    </row>
    <row r="354" spans="1:19" ht="12.75">
      <c r="A354" s="42" t="s">
        <v>680</v>
      </c>
      <c r="B354" s="560" t="s">
        <v>25</v>
      </c>
      <c r="C354" s="8">
        <v>80</v>
      </c>
      <c r="D354" s="9" t="s">
        <v>0</v>
      </c>
      <c r="E354" s="9" t="s">
        <v>505</v>
      </c>
      <c r="F354" s="33" t="s">
        <v>79</v>
      </c>
      <c r="G354" s="463">
        <f>SUM(I354:R354)</f>
        <v>350</v>
      </c>
      <c r="H354" s="51"/>
      <c r="I354" s="192"/>
      <c r="J354" s="60"/>
      <c r="K354" s="258"/>
      <c r="L354" s="441"/>
      <c r="M354" s="81"/>
      <c r="N354" s="101">
        <f>330+20</f>
        <v>350</v>
      </c>
      <c r="O354" s="486"/>
      <c r="P354" s="193"/>
      <c r="Q354" s="602"/>
      <c r="R354" s="81"/>
      <c r="S354" s="194"/>
    </row>
    <row r="355" spans="3:19" ht="13.5" thickBot="1">
      <c r="C355" s="8"/>
      <c r="D355" s="217"/>
      <c r="E355" s="217"/>
      <c r="F355" s="350"/>
      <c r="G355" s="453"/>
      <c r="H355" s="51"/>
      <c r="I355" s="192"/>
      <c r="J355" s="60"/>
      <c r="K355" s="258"/>
      <c r="L355" s="441"/>
      <c r="M355" s="81"/>
      <c r="N355" s="101"/>
      <c r="O355" s="486"/>
      <c r="P355" s="193"/>
      <c r="Q355" s="602"/>
      <c r="R355" s="81"/>
      <c r="S355" s="194"/>
    </row>
    <row r="356" spans="3:37" ht="13.5" thickBot="1">
      <c r="C356" s="147"/>
      <c r="D356" s="331" t="s">
        <v>9</v>
      </c>
      <c r="E356" s="332"/>
      <c r="F356" s="391"/>
      <c r="G356" s="457">
        <f>SUM(G351:G355)</f>
        <v>650</v>
      </c>
      <c r="H356" s="64"/>
      <c r="I356" s="103">
        <f aca="true" t="shared" si="28" ref="I356:R356">SUM(I351:I355)</f>
        <v>300</v>
      </c>
      <c r="J356" s="103">
        <f t="shared" si="28"/>
        <v>0</v>
      </c>
      <c r="K356" s="103">
        <f t="shared" si="28"/>
        <v>0</v>
      </c>
      <c r="L356" s="548">
        <f t="shared" si="28"/>
        <v>0</v>
      </c>
      <c r="M356" s="103">
        <f t="shared" si="28"/>
        <v>0</v>
      </c>
      <c r="N356" s="62">
        <f t="shared" si="28"/>
        <v>350</v>
      </c>
      <c r="O356" s="488">
        <f t="shared" si="28"/>
        <v>0</v>
      </c>
      <c r="P356" s="103">
        <f t="shared" si="28"/>
        <v>0</v>
      </c>
      <c r="Q356" s="609">
        <f t="shared" si="28"/>
        <v>0</v>
      </c>
      <c r="R356" s="103">
        <f t="shared" si="28"/>
        <v>0</v>
      </c>
      <c r="S356" s="206">
        <f>SUM(I356:R356)</f>
        <v>650</v>
      </c>
      <c r="T356" s="643"/>
      <c r="U356" s="643"/>
      <c r="V356" s="643"/>
      <c r="W356" s="643"/>
      <c r="X356" s="643"/>
      <c r="Y356" s="643"/>
      <c r="Z356" s="643"/>
      <c r="AA356" s="643"/>
      <c r="AB356" s="643"/>
      <c r="AC356" s="643"/>
      <c r="AD356" s="643"/>
      <c r="AE356" s="643"/>
      <c r="AF356" s="643"/>
      <c r="AG356" s="643"/>
      <c r="AH356" s="643"/>
      <c r="AI356" s="643"/>
      <c r="AJ356" s="643"/>
      <c r="AK356" s="643"/>
    </row>
    <row r="357" spans="3:37" ht="12.75">
      <c r="C357" s="8"/>
      <c r="D357" s="309"/>
      <c r="E357" s="309"/>
      <c r="F357" s="410" t="s">
        <v>426</v>
      </c>
      <c r="G357" s="455">
        <f>SUM(N357)</f>
        <v>0</v>
      </c>
      <c r="H357" s="51"/>
      <c r="I357" s="268"/>
      <c r="J357" s="268"/>
      <c r="K357" s="268"/>
      <c r="L357" s="268"/>
      <c r="M357" s="516"/>
      <c r="N357" s="516"/>
      <c r="O357" s="510"/>
      <c r="P357" s="268"/>
      <c r="Q357" s="608"/>
      <c r="R357" s="516"/>
      <c r="S357" s="54"/>
      <c r="T357" s="645"/>
      <c r="U357" s="645"/>
      <c r="V357" s="645"/>
      <c r="W357" s="645"/>
      <c r="X357" s="645"/>
      <c r="Y357" s="645"/>
      <c r="Z357" s="645"/>
      <c r="AA357" s="645"/>
      <c r="AB357" s="645"/>
      <c r="AC357" s="645"/>
      <c r="AD357" s="645"/>
      <c r="AE357" s="645"/>
      <c r="AF357" s="645"/>
      <c r="AG357" s="645"/>
      <c r="AH357" s="645"/>
      <c r="AI357" s="645"/>
      <c r="AJ357" s="645"/>
      <c r="AK357" s="645"/>
    </row>
    <row r="358" spans="3:37" ht="12.75">
      <c r="C358" s="8"/>
      <c r="D358" s="309"/>
      <c r="E358" s="309"/>
      <c r="F358" s="622"/>
      <c r="G358" s="455"/>
      <c r="H358" s="51"/>
      <c r="I358" s="106">
        <f>SUM(I356-I357)</f>
        <v>300</v>
      </c>
      <c r="J358" s="106">
        <f>SUM(J356-J357)</f>
        <v>0</v>
      </c>
      <c r="K358" s="106">
        <f aca="true" t="shared" si="29" ref="K358:Q358">SUM(K356-K357)</f>
        <v>0</v>
      </c>
      <c r="L358" s="106">
        <f t="shared" si="29"/>
        <v>0</v>
      </c>
      <c r="M358" s="106">
        <f t="shared" si="29"/>
        <v>0</v>
      </c>
      <c r="N358" s="106">
        <f t="shared" si="29"/>
        <v>350</v>
      </c>
      <c r="O358" s="106">
        <f t="shared" si="29"/>
        <v>0</v>
      </c>
      <c r="P358" s="106">
        <f t="shared" si="29"/>
        <v>0</v>
      </c>
      <c r="Q358" s="106">
        <f t="shared" si="29"/>
        <v>0</v>
      </c>
      <c r="R358" s="106">
        <f>SUM(R356-R357)</f>
        <v>0</v>
      </c>
      <c r="S358" s="54"/>
      <c r="T358" s="645"/>
      <c r="U358" s="645"/>
      <c r="V358" s="645"/>
      <c r="W358" s="645"/>
      <c r="X358" s="645"/>
      <c r="Y358" s="645"/>
      <c r="Z358" s="645"/>
      <c r="AA358" s="645"/>
      <c r="AB358" s="645"/>
      <c r="AC358" s="645"/>
      <c r="AD358" s="645"/>
      <c r="AE358" s="645"/>
      <c r="AF358" s="645"/>
      <c r="AG358" s="645"/>
      <c r="AH358" s="645"/>
      <c r="AI358" s="645"/>
      <c r="AJ358" s="645"/>
      <c r="AK358" s="645"/>
    </row>
    <row r="359" spans="3:37" ht="12.75">
      <c r="C359" s="8"/>
      <c r="D359" s="309"/>
      <c r="E359" s="309"/>
      <c r="F359" s="403"/>
      <c r="G359" s="455"/>
      <c r="H359" s="51"/>
      <c r="I359" s="161"/>
      <c r="J359" s="81"/>
      <c r="K359" s="245"/>
      <c r="L359" s="547"/>
      <c r="M359" s="81"/>
      <c r="N359" s="616"/>
      <c r="O359" s="459"/>
      <c r="P359" s="34"/>
      <c r="Q359" s="611"/>
      <c r="R359" s="201"/>
      <c r="S359" s="54"/>
      <c r="T359" s="645"/>
      <c r="U359" s="645"/>
      <c r="V359" s="645"/>
      <c r="W359" s="645"/>
      <c r="X359" s="645"/>
      <c r="Y359" s="645"/>
      <c r="Z359" s="645"/>
      <c r="AA359" s="645"/>
      <c r="AB359" s="645"/>
      <c r="AC359" s="645"/>
      <c r="AD359" s="645"/>
      <c r="AE359" s="645"/>
      <c r="AF359" s="645"/>
      <c r="AG359" s="645"/>
      <c r="AH359" s="645"/>
      <c r="AI359" s="645"/>
      <c r="AJ359" s="645"/>
      <c r="AK359" s="645"/>
    </row>
    <row r="360" spans="3:37" ht="12.75">
      <c r="C360" s="8"/>
      <c r="D360" s="9"/>
      <c r="E360" s="9"/>
      <c r="F360" s="33"/>
      <c r="G360" s="450"/>
      <c r="H360" s="51"/>
      <c r="I360" s="192"/>
      <c r="J360" s="98"/>
      <c r="K360" s="258"/>
      <c r="L360" s="441"/>
      <c r="M360" s="220"/>
      <c r="N360" s="617"/>
      <c r="O360" s="486"/>
      <c r="P360" s="193"/>
      <c r="Q360" s="602"/>
      <c r="R360" s="81"/>
      <c r="S360" s="200"/>
      <c r="T360" s="647"/>
      <c r="U360" s="647"/>
      <c r="V360" s="647"/>
      <c r="W360" s="647"/>
      <c r="X360" s="647"/>
      <c r="Y360" s="647"/>
      <c r="Z360" s="647"/>
      <c r="AA360" s="647"/>
      <c r="AB360" s="647"/>
      <c r="AC360" s="647"/>
      <c r="AD360" s="647"/>
      <c r="AE360" s="647"/>
      <c r="AF360" s="647"/>
      <c r="AG360" s="647"/>
      <c r="AH360" s="647"/>
      <c r="AI360" s="647"/>
      <c r="AJ360" s="647"/>
      <c r="AK360" s="647"/>
    </row>
    <row r="361" spans="3:37" ht="12.75">
      <c r="C361" s="8"/>
      <c r="D361" s="348" t="s">
        <v>80</v>
      </c>
      <c r="E361" s="44"/>
      <c r="F361" s="409">
        <v>5329</v>
      </c>
      <c r="G361" s="450"/>
      <c r="H361" s="51"/>
      <c r="I361" s="192"/>
      <c r="J361" s="60"/>
      <c r="K361" s="258"/>
      <c r="L361" s="441"/>
      <c r="M361" s="25"/>
      <c r="N361" s="618"/>
      <c r="O361" s="486"/>
      <c r="P361" s="193"/>
      <c r="Q361" s="602"/>
      <c r="R361" s="81"/>
      <c r="S361" s="200"/>
      <c r="T361" s="647"/>
      <c r="U361" s="647"/>
      <c r="V361" s="647"/>
      <c r="W361" s="647"/>
      <c r="X361" s="647"/>
      <c r="Y361" s="647"/>
      <c r="Z361" s="647"/>
      <c r="AA361" s="647"/>
      <c r="AB361" s="647"/>
      <c r="AC361" s="647"/>
      <c r="AD361" s="647"/>
      <c r="AE361" s="647"/>
      <c r="AF361" s="647"/>
      <c r="AG361" s="647"/>
      <c r="AH361" s="647"/>
      <c r="AI361" s="647"/>
      <c r="AJ361" s="647"/>
      <c r="AK361" s="647"/>
    </row>
    <row r="362" spans="3:37" ht="12.75">
      <c r="C362" s="8"/>
      <c r="D362" s="9"/>
      <c r="E362" s="9"/>
      <c r="F362" s="33"/>
      <c r="G362" s="450"/>
      <c r="H362" s="51"/>
      <c r="I362" s="192"/>
      <c r="J362" s="60"/>
      <c r="K362" s="258"/>
      <c r="L362" s="441"/>
      <c r="M362" s="81"/>
      <c r="N362" s="205"/>
      <c r="O362" s="486"/>
      <c r="P362" s="193"/>
      <c r="Q362" s="602"/>
      <c r="R362" s="81"/>
      <c r="S362" s="200"/>
      <c r="T362" s="647"/>
      <c r="U362" s="647"/>
      <c r="V362" s="647"/>
      <c r="W362" s="647"/>
      <c r="X362" s="647"/>
      <c r="Y362" s="647"/>
      <c r="Z362" s="647"/>
      <c r="AA362" s="647"/>
      <c r="AB362" s="647"/>
      <c r="AC362" s="647"/>
      <c r="AD362" s="647"/>
      <c r="AE362" s="647"/>
      <c r="AF362" s="647"/>
      <c r="AG362" s="647"/>
      <c r="AH362" s="647"/>
      <c r="AI362" s="647"/>
      <c r="AJ362" s="647"/>
      <c r="AK362" s="647"/>
    </row>
    <row r="363" spans="3:37" ht="13.5" thickBot="1">
      <c r="C363" s="8"/>
      <c r="D363" s="217"/>
      <c r="E363" s="217"/>
      <c r="F363" s="350"/>
      <c r="G363" s="453"/>
      <c r="H363" s="51"/>
      <c r="I363" s="192"/>
      <c r="J363" s="60"/>
      <c r="K363" s="258"/>
      <c r="L363" s="441"/>
      <c r="M363" s="81"/>
      <c r="N363" s="205"/>
      <c r="O363" s="486"/>
      <c r="P363" s="193"/>
      <c r="Q363" s="602"/>
      <c r="R363" s="81"/>
      <c r="S363" s="200"/>
      <c r="T363" s="647"/>
      <c r="U363" s="647"/>
      <c r="V363" s="647"/>
      <c r="W363" s="647"/>
      <c r="X363" s="647"/>
      <c r="Y363" s="647"/>
      <c r="Z363" s="647"/>
      <c r="AA363" s="647"/>
      <c r="AB363" s="647"/>
      <c r="AC363" s="647"/>
      <c r="AD363" s="647"/>
      <c r="AE363" s="647"/>
      <c r="AF363" s="647"/>
      <c r="AG363" s="647"/>
      <c r="AH363" s="647"/>
      <c r="AI363" s="647"/>
      <c r="AJ363" s="647"/>
      <c r="AK363" s="647"/>
    </row>
    <row r="364" spans="3:37" ht="13.5" thickBot="1">
      <c r="C364" s="147"/>
      <c r="D364" s="331" t="s">
        <v>9</v>
      </c>
      <c r="E364" s="332"/>
      <c r="F364" s="391"/>
      <c r="G364" s="457">
        <f>SUM(G362:G363)</f>
        <v>0</v>
      </c>
      <c r="H364" s="222"/>
      <c r="I364" s="62">
        <f>SUM(I362:I363)</f>
        <v>0</v>
      </c>
      <c r="J364" s="62">
        <f aca="true" t="shared" si="30" ref="J364:R364">SUM(J363:J363)</f>
        <v>0</v>
      </c>
      <c r="K364" s="62">
        <f t="shared" si="30"/>
        <v>0</v>
      </c>
      <c r="L364" s="441">
        <f t="shared" si="30"/>
        <v>0</v>
      </c>
      <c r="M364" s="62">
        <f t="shared" si="30"/>
        <v>0</v>
      </c>
      <c r="N364" s="62">
        <f t="shared" si="30"/>
        <v>0</v>
      </c>
      <c r="O364" s="456">
        <f t="shared" si="30"/>
        <v>0</v>
      </c>
      <c r="P364" s="62">
        <f t="shared" si="30"/>
        <v>0</v>
      </c>
      <c r="Q364" s="113">
        <f t="shared" si="30"/>
        <v>0</v>
      </c>
      <c r="R364" s="62">
        <f t="shared" si="30"/>
        <v>0</v>
      </c>
      <c r="S364" s="206">
        <f>SUM(I364:R364)</f>
        <v>0</v>
      </c>
      <c r="T364" s="643"/>
      <c r="U364" s="643"/>
      <c r="V364" s="643"/>
      <c r="W364" s="643"/>
      <c r="X364" s="643"/>
      <c r="Y364" s="643"/>
      <c r="Z364" s="643"/>
      <c r="AA364" s="643"/>
      <c r="AB364" s="643"/>
      <c r="AC364" s="643"/>
      <c r="AD364" s="643"/>
      <c r="AE364" s="643"/>
      <c r="AF364" s="643"/>
      <c r="AG364" s="643"/>
      <c r="AH364" s="643"/>
      <c r="AI364" s="643"/>
      <c r="AJ364" s="643"/>
      <c r="AK364" s="643"/>
    </row>
    <row r="365" spans="3:37" ht="12.75">
      <c r="C365" s="8"/>
      <c r="D365" s="309"/>
      <c r="E365" s="309"/>
      <c r="F365" s="410" t="s">
        <v>426</v>
      </c>
      <c r="G365" s="455"/>
      <c r="H365" s="51"/>
      <c r="I365" s="202"/>
      <c r="J365" s="100"/>
      <c r="K365" s="202"/>
      <c r="L365" s="202"/>
      <c r="M365" s="202"/>
      <c r="N365" s="107"/>
      <c r="O365" s="486"/>
      <c r="P365" s="193"/>
      <c r="Q365" s="602"/>
      <c r="R365" s="81"/>
      <c r="S365" s="200"/>
      <c r="T365" s="647"/>
      <c r="U365" s="647"/>
      <c r="V365" s="647"/>
      <c r="W365" s="647"/>
      <c r="X365" s="647"/>
      <c r="Y365" s="647"/>
      <c r="Z365" s="647"/>
      <c r="AA365" s="647"/>
      <c r="AB365" s="647"/>
      <c r="AC365" s="647"/>
      <c r="AD365" s="647"/>
      <c r="AE365" s="647"/>
      <c r="AF365" s="647"/>
      <c r="AG365" s="647"/>
      <c r="AH365" s="647"/>
      <c r="AI365" s="647"/>
      <c r="AJ365" s="647"/>
      <c r="AK365" s="647"/>
    </row>
    <row r="366" spans="3:19" ht="12.75">
      <c r="C366" s="8"/>
      <c r="D366" s="9"/>
      <c r="E366" s="9"/>
      <c r="F366" s="33"/>
      <c r="G366" s="450"/>
      <c r="H366" s="51"/>
      <c r="I366" s="192"/>
      <c r="J366" s="60"/>
      <c r="K366" s="258"/>
      <c r="L366" s="441"/>
      <c r="M366" s="81"/>
      <c r="N366" s="146"/>
      <c r="O366" s="486"/>
      <c r="P366" s="193"/>
      <c r="Q366" s="602"/>
      <c r="R366" s="81"/>
      <c r="S366" s="194"/>
    </row>
    <row r="367" spans="3:19" ht="12.75">
      <c r="C367" s="8"/>
      <c r="D367" s="9"/>
      <c r="E367" s="9"/>
      <c r="F367" s="33"/>
      <c r="G367" s="450"/>
      <c r="H367" s="51"/>
      <c r="I367" s="192"/>
      <c r="J367" s="60"/>
      <c r="K367" s="258"/>
      <c r="L367" s="441"/>
      <c r="M367" s="81"/>
      <c r="N367" s="146"/>
      <c r="O367" s="486"/>
      <c r="P367" s="193"/>
      <c r="Q367" s="602"/>
      <c r="R367" s="81"/>
      <c r="S367" s="194"/>
    </row>
    <row r="368" spans="3:19" ht="12.75">
      <c r="C368" s="8"/>
      <c r="D368" s="43" t="s">
        <v>373</v>
      </c>
      <c r="E368" s="44"/>
      <c r="F368" s="409">
        <v>5332</v>
      </c>
      <c r="G368" s="450"/>
      <c r="H368" s="51"/>
      <c r="I368" s="192"/>
      <c r="J368" s="60"/>
      <c r="K368" s="258"/>
      <c r="L368" s="441"/>
      <c r="M368" s="81"/>
      <c r="N368" s="101"/>
      <c r="O368" s="486"/>
      <c r="P368" s="193"/>
      <c r="Q368" s="602"/>
      <c r="R368" s="81"/>
      <c r="S368" s="194"/>
    </row>
    <row r="369" spans="3:19" ht="12.75">
      <c r="C369" s="8"/>
      <c r="D369" s="324"/>
      <c r="E369" s="9"/>
      <c r="F369" s="408"/>
      <c r="G369" s="450"/>
      <c r="H369" s="51"/>
      <c r="I369" s="192"/>
      <c r="J369" s="60"/>
      <c r="K369" s="258"/>
      <c r="L369" s="441"/>
      <c r="M369" s="81"/>
      <c r="N369" s="101"/>
      <c r="O369" s="486"/>
      <c r="P369" s="193"/>
      <c r="Q369" s="602"/>
      <c r="R369" s="81"/>
      <c r="S369" s="194"/>
    </row>
    <row r="370" spans="1:19" ht="12.75">
      <c r="A370" s="42" t="s">
        <v>251</v>
      </c>
      <c r="B370" s="560" t="s">
        <v>370</v>
      </c>
      <c r="C370" s="507">
        <v>100</v>
      </c>
      <c r="D370" s="40" t="s">
        <v>70</v>
      </c>
      <c r="E370" s="9" t="s">
        <v>7</v>
      </c>
      <c r="F370" s="241" t="s">
        <v>337</v>
      </c>
      <c r="G370" s="463">
        <f>SUM(I370:R370)</f>
        <v>900</v>
      </c>
      <c r="H370" s="51"/>
      <c r="I370" s="192"/>
      <c r="J370" s="60"/>
      <c r="K370" s="258"/>
      <c r="L370" s="441"/>
      <c r="M370" s="60">
        <v>900</v>
      </c>
      <c r="N370" s="101"/>
      <c r="O370" s="486"/>
      <c r="P370" s="193"/>
      <c r="Q370" s="602"/>
      <c r="R370" s="81"/>
      <c r="S370" s="194"/>
    </row>
    <row r="371" spans="3:19" ht="13.5" thickBot="1">
      <c r="C371" s="8"/>
      <c r="D371" s="217"/>
      <c r="E371" s="217"/>
      <c r="F371" s="238"/>
      <c r="G371" s="453"/>
      <c r="H371" s="51"/>
      <c r="I371" s="192"/>
      <c r="J371" s="60"/>
      <c r="K371" s="258"/>
      <c r="L371" s="441"/>
      <c r="M371" s="81"/>
      <c r="N371" s="101"/>
      <c r="O371" s="486"/>
      <c r="P371" s="193"/>
      <c r="Q371" s="602"/>
      <c r="R371" s="81"/>
      <c r="S371" s="194"/>
    </row>
    <row r="372" spans="3:37" ht="13.5" thickBot="1">
      <c r="C372" s="147"/>
      <c r="D372" s="331" t="s">
        <v>9</v>
      </c>
      <c r="E372" s="332"/>
      <c r="F372" s="391"/>
      <c r="G372" s="457">
        <f>SUM(G369:G371)</f>
        <v>900</v>
      </c>
      <c r="H372" s="222"/>
      <c r="I372" s="62">
        <f aca="true" t="shared" si="31" ref="I372:R372">SUM(I369:I371)</f>
        <v>0</v>
      </c>
      <c r="J372" s="62">
        <f t="shared" si="31"/>
        <v>0</v>
      </c>
      <c r="K372" s="62">
        <f t="shared" si="31"/>
        <v>0</v>
      </c>
      <c r="L372" s="441">
        <f t="shared" si="31"/>
        <v>0</v>
      </c>
      <c r="M372" s="62">
        <f t="shared" si="31"/>
        <v>900</v>
      </c>
      <c r="N372" s="62">
        <f t="shared" si="31"/>
        <v>0</v>
      </c>
      <c r="O372" s="456">
        <f t="shared" si="31"/>
        <v>0</v>
      </c>
      <c r="P372" s="62">
        <f t="shared" si="31"/>
        <v>0</v>
      </c>
      <c r="Q372" s="113">
        <f t="shared" si="31"/>
        <v>0</v>
      </c>
      <c r="R372" s="62">
        <f t="shared" si="31"/>
        <v>0</v>
      </c>
      <c r="S372" s="249">
        <f>SUM(I372:R372)</f>
        <v>900</v>
      </c>
      <c r="T372" s="648"/>
      <c r="U372" s="648"/>
      <c r="V372" s="648"/>
      <c r="W372" s="648"/>
      <c r="X372" s="648"/>
      <c r="Y372" s="648"/>
      <c r="Z372" s="648"/>
      <c r="AA372" s="648"/>
      <c r="AB372" s="648"/>
      <c r="AC372" s="648"/>
      <c r="AD372" s="648"/>
      <c r="AE372" s="648"/>
      <c r="AF372" s="648"/>
      <c r="AG372" s="648"/>
      <c r="AH372" s="648"/>
      <c r="AI372" s="648"/>
      <c r="AJ372" s="648"/>
      <c r="AK372" s="648"/>
    </row>
    <row r="373" spans="3:19" ht="12.75">
      <c r="C373" s="8"/>
      <c r="D373" s="309"/>
      <c r="E373" s="309"/>
      <c r="F373" s="410" t="s">
        <v>426</v>
      </c>
      <c r="G373" s="455"/>
      <c r="H373" s="51"/>
      <c r="I373" s="268"/>
      <c r="J373" s="268"/>
      <c r="K373" s="268"/>
      <c r="L373" s="268"/>
      <c r="M373" s="268"/>
      <c r="N373" s="268"/>
      <c r="O373" s="510"/>
      <c r="P373" s="268"/>
      <c r="Q373" s="608"/>
      <c r="R373" s="268"/>
      <c r="S373" s="194"/>
    </row>
    <row r="374" spans="3:19" ht="12.75">
      <c r="C374" s="8"/>
      <c r="D374" s="9"/>
      <c r="E374" s="9"/>
      <c r="F374" s="33"/>
      <c r="G374" s="450"/>
      <c r="H374" s="51"/>
      <c r="I374" s="81">
        <f>SUM(I372-I373)</f>
        <v>0</v>
      </c>
      <c r="J374" s="81">
        <f>SUM(J372-J373)</f>
        <v>0</v>
      </c>
      <c r="K374" s="81">
        <f aca="true" t="shared" si="32" ref="K374:P374">SUM(K372-K373)</f>
        <v>0</v>
      </c>
      <c r="L374" s="81">
        <f t="shared" si="32"/>
        <v>0</v>
      </c>
      <c r="M374" s="81">
        <f t="shared" si="32"/>
        <v>900</v>
      </c>
      <c r="N374" s="81">
        <f t="shared" si="32"/>
        <v>0</v>
      </c>
      <c r="O374" s="81">
        <f t="shared" si="32"/>
        <v>0</v>
      </c>
      <c r="P374" s="81">
        <f t="shared" si="32"/>
        <v>0</v>
      </c>
      <c r="Q374" s="613">
        <f>SUM(Q372-Q373)</f>
        <v>0</v>
      </c>
      <c r="R374" s="613">
        <f>SUM(R372-R373)</f>
        <v>0</v>
      </c>
      <c r="S374" s="194"/>
    </row>
    <row r="375" spans="3:19" ht="12.75">
      <c r="C375" s="8"/>
      <c r="D375" s="43" t="s">
        <v>479</v>
      </c>
      <c r="E375" s="44"/>
      <c r="F375" s="409">
        <v>5334</v>
      </c>
      <c r="G375" s="450"/>
      <c r="H375" s="51"/>
      <c r="I375" s="192"/>
      <c r="J375" s="180"/>
      <c r="K375" s="258"/>
      <c r="L375" s="441"/>
      <c r="M375" s="81"/>
      <c r="N375" s="101"/>
      <c r="O375" s="486"/>
      <c r="P375" s="193"/>
      <c r="Q375" s="141"/>
      <c r="R375" s="81"/>
      <c r="S375" s="194"/>
    </row>
    <row r="376" spans="3:19" ht="12.75">
      <c r="C376" s="8"/>
      <c r="D376" s="324"/>
      <c r="E376" s="9"/>
      <c r="F376" s="408"/>
      <c r="G376" s="450"/>
      <c r="H376" s="51"/>
      <c r="I376" s="192"/>
      <c r="J376" s="60"/>
      <c r="K376" s="258"/>
      <c r="L376" s="441"/>
      <c r="M376" s="81"/>
      <c r="N376" s="101"/>
      <c r="O376" s="486"/>
      <c r="P376" s="193"/>
      <c r="Q376" s="602"/>
      <c r="R376" s="81"/>
      <c r="S376" s="194"/>
    </row>
    <row r="377" spans="1:19" ht="12.75">
      <c r="A377" s="42" t="s">
        <v>450</v>
      </c>
      <c r="B377" s="560" t="s">
        <v>398</v>
      </c>
      <c r="C377" s="8">
        <v>100</v>
      </c>
      <c r="D377" s="40" t="s">
        <v>70</v>
      </c>
      <c r="E377" s="217" t="s">
        <v>115</v>
      </c>
      <c r="F377" s="411" t="s">
        <v>459</v>
      </c>
      <c r="G377" s="463">
        <f>SUM(I377:R377)</f>
        <v>50</v>
      </c>
      <c r="H377" s="51"/>
      <c r="I377" s="192"/>
      <c r="J377" s="60">
        <v>50</v>
      </c>
      <c r="K377" s="258"/>
      <c r="L377" s="441"/>
      <c r="M377" s="81"/>
      <c r="N377" s="101"/>
      <c r="O377" s="486"/>
      <c r="P377" s="193"/>
      <c r="Q377" s="602"/>
      <c r="R377" s="81"/>
      <c r="S377" s="194"/>
    </row>
    <row r="378" spans="1:19" ht="12.75">
      <c r="A378" s="42" t="s">
        <v>681</v>
      </c>
      <c r="B378" s="560" t="s">
        <v>398</v>
      </c>
      <c r="C378" s="8"/>
      <c r="D378" s="237"/>
      <c r="E378" s="217" t="s">
        <v>581</v>
      </c>
      <c r="F378" s="411" t="s">
        <v>682</v>
      </c>
      <c r="G378" s="463">
        <f>SUM(I378:R378)</f>
        <v>66</v>
      </c>
      <c r="H378" s="51"/>
      <c r="I378" s="192"/>
      <c r="J378" s="60">
        <f>50+16</f>
        <v>66</v>
      </c>
      <c r="K378" s="258"/>
      <c r="L378" s="441"/>
      <c r="M378" s="81"/>
      <c r="N378" s="101"/>
      <c r="O378" s="486"/>
      <c r="P378" s="193"/>
      <c r="Q378" s="602"/>
      <c r="R378" s="81"/>
      <c r="S378" s="194"/>
    </row>
    <row r="379" spans="3:19" ht="13.5" thickBot="1">
      <c r="C379" s="8"/>
      <c r="D379" s="217"/>
      <c r="E379" s="217"/>
      <c r="F379" s="411"/>
      <c r="G379" s="453"/>
      <c r="H379" s="51"/>
      <c r="I379" s="192"/>
      <c r="J379" s="60"/>
      <c r="K379" s="258"/>
      <c r="L379" s="441"/>
      <c r="M379" s="81"/>
      <c r="N379" s="101"/>
      <c r="O379" s="486"/>
      <c r="P379" s="193"/>
      <c r="Q379" s="602"/>
      <c r="R379" s="81"/>
      <c r="S379" s="194"/>
    </row>
    <row r="380" spans="3:37" ht="13.5" thickBot="1">
      <c r="C380" s="147"/>
      <c r="D380" s="331" t="s">
        <v>9</v>
      </c>
      <c r="E380" s="332"/>
      <c r="F380" s="391"/>
      <c r="G380" s="457">
        <f>SUM(G376:G379)</f>
        <v>116</v>
      </c>
      <c r="H380" s="222"/>
      <c r="I380" s="62">
        <f aca="true" t="shared" si="33" ref="I380:R380">SUM(I376:I379)</f>
        <v>0</v>
      </c>
      <c r="J380" s="62">
        <f t="shared" si="33"/>
        <v>116</v>
      </c>
      <c r="K380" s="62">
        <f t="shared" si="33"/>
        <v>0</v>
      </c>
      <c r="L380" s="441">
        <f t="shared" si="33"/>
        <v>0</v>
      </c>
      <c r="M380" s="62">
        <f t="shared" si="33"/>
        <v>0</v>
      </c>
      <c r="N380" s="62">
        <f t="shared" si="33"/>
        <v>0</v>
      </c>
      <c r="O380" s="456">
        <f t="shared" si="33"/>
        <v>0</v>
      </c>
      <c r="P380" s="62">
        <f t="shared" si="33"/>
        <v>0</v>
      </c>
      <c r="Q380" s="113">
        <f t="shared" si="33"/>
        <v>0</v>
      </c>
      <c r="R380" s="62">
        <f t="shared" si="33"/>
        <v>0</v>
      </c>
      <c r="S380" s="206">
        <f>SUM(I380:R380)</f>
        <v>116</v>
      </c>
      <c r="T380" s="643"/>
      <c r="U380" s="643"/>
      <c r="V380" s="643"/>
      <c r="W380" s="643"/>
      <c r="X380" s="643"/>
      <c r="Y380" s="643"/>
      <c r="Z380" s="643"/>
      <c r="AA380" s="643"/>
      <c r="AB380" s="643"/>
      <c r="AC380" s="643"/>
      <c r="AD380" s="643"/>
      <c r="AE380" s="643"/>
      <c r="AF380" s="643"/>
      <c r="AG380" s="643"/>
      <c r="AH380" s="643"/>
      <c r="AI380" s="643"/>
      <c r="AJ380" s="643"/>
      <c r="AK380" s="643"/>
    </row>
    <row r="381" spans="3:19" ht="12.75">
      <c r="C381" s="8"/>
      <c r="D381" s="309"/>
      <c r="E381" s="309"/>
      <c r="F381" s="410" t="s">
        <v>426</v>
      </c>
      <c r="G381" s="455"/>
      <c r="H381" s="51"/>
      <c r="I381" s="268"/>
      <c r="J381" s="268"/>
      <c r="K381" s="268"/>
      <c r="L381" s="268"/>
      <c r="M381" s="268"/>
      <c r="N381" s="500"/>
      <c r="O381" s="510"/>
      <c r="P381" s="268"/>
      <c r="Q381" s="608"/>
      <c r="R381" s="268"/>
      <c r="S381" s="194"/>
    </row>
    <row r="382" spans="3:19" ht="12.75">
      <c r="C382" s="8"/>
      <c r="D382" s="9"/>
      <c r="E382" s="9"/>
      <c r="F382" s="33"/>
      <c r="G382" s="450"/>
      <c r="H382" s="51"/>
      <c r="I382" s="81">
        <f>SUM(I380-I381)</f>
        <v>0</v>
      </c>
      <c r="J382" s="81">
        <f>SUM(J380-J381)</f>
        <v>116</v>
      </c>
      <c r="K382" s="81">
        <f aca="true" t="shared" si="34" ref="K382:R382">SUM(K380-K381)</f>
        <v>0</v>
      </c>
      <c r="L382" s="81">
        <f t="shared" si="34"/>
        <v>0</v>
      </c>
      <c r="M382" s="81">
        <f t="shared" si="34"/>
        <v>0</v>
      </c>
      <c r="N382" s="81">
        <f t="shared" si="34"/>
        <v>0</v>
      </c>
      <c r="O382" s="81">
        <f t="shared" si="34"/>
        <v>0</v>
      </c>
      <c r="P382" s="81">
        <f t="shared" si="34"/>
        <v>0</v>
      </c>
      <c r="Q382" s="81">
        <f t="shared" si="34"/>
        <v>0</v>
      </c>
      <c r="R382" s="81">
        <f t="shared" si="34"/>
        <v>0</v>
      </c>
      <c r="S382" s="194"/>
    </row>
    <row r="383" spans="3:19" ht="12.75">
      <c r="C383" s="8"/>
      <c r="D383" s="9"/>
      <c r="E383" s="9"/>
      <c r="F383" s="33"/>
      <c r="G383" s="450"/>
      <c r="H383" s="51"/>
      <c r="I383" s="192"/>
      <c r="J383" s="60"/>
      <c r="K383" s="258"/>
      <c r="L383" s="441"/>
      <c r="M383" s="81"/>
      <c r="N383" s="101"/>
      <c r="O383" s="486"/>
      <c r="P383" s="193"/>
      <c r="Q383" s="602"/>
      <c r="R383" s="81"/>
      <c r="S383" s="194"/>
    </row>
    <row r="384" spans="3:19" ht="12.75">
      <c r="C384" s="8"/>
      <c r="D384" s="9"/>
      <c r="E384" s="9"/>
      <c r="F384" s="33"/>
      <c r="G384" s="450"/>
      <c r="H384" s="51"/>
      <c r="I384" s="192"/>
      <c r="J384" s="60"/>
      <c r="K384" s="258"/>
      <c r="L384" s="441"/>
      <c r="M384" s="81"/>
      <c r="N384" s="101"/>
      <c r="O384" s="486"/>
      <c r="P384" s="193"/>
      <c r="Q384" s="602"/>
      <c r="R384" s="81"/>
      <c r="S384" s="194"/>
    </row>
    <row r="385" spans="3:19" ht="12.75">
      <c r="C385" s="8"/>
      <c r="D385" s="9"/>
      <c r="E385" s="9"/>
      <c r="F385" s="33"/>
      <c r="G385" s="450"/>
      <c r="H385" s="51"/>
      <c r="I385" s="192"/>
      <c r="J385" s="60"/>
      <c r="K385" s="258"/>
      <c r="L385" s="441"/>
      <c r="M385" s="81"/>
      <c r="N385" s="101"/>
      <c r="O385" s="486"/>
      <c r="P385" s="193"/>
      <c r="Q385" s="602"/>
      <c r="R385" s="81"/>
      <c r="S385" s="194"/>
    </row>
    <row r="386" spans="3:19" ht="12.75">
      <c r="C386" s="8"/>
      <c r="D386" s="349" t="s">
        <v>159</v>
      </c>
      <c r="E386" s="44"/>
      <c r="F386" s="409">
        <v>5491</v>
      </c>
      <c r="G386" s="450"/>
      <c r="H386" s="51"/>
      <c r="I386" s="192"/>
      <c r="J386" s="60"/>
      <c r="K386" s="258"/>
      <c r="L386" s="441"/>
      <c r="M386" s="81"/>
      <c r="N386" s="101"/>
      <c r="O386" s="486"/>
      <c r="P386" s="193"/>
      <c r="Q386" s="602"/>
      <c r="R386" s="81"/>
      <c r="S386" s="194"/>
    </row>
    <row r="387" spans="3:19" ht="12.75">
      <c r="C387" s="8"/>
      <c r="D387" s="9"/>
      <c r="E387" s="9"/>
      <c r="F387" s="33"/>
      <c r="G387" s="450"/>
      <c r="H387" s="51"/>
      <c r="I387" s="192"/>
      <c r="J387" s="60"/>
      <c r="K387" s="258"/>
      <c r="L387" s="441"/>
      <c r="M387" s="81"/>
      <c r="N387" s="101"/>
      <c r="O387" s="486"/>
      <c r="P387" s="193"/>
      <c r="Q387" s="602"/>
      <c r="R387" s="81"/>
      <c r="S387" s="194"/>
    </row>
    <row r="388" spans="1:19" ht="25.5">
      <c r="A388" s="42" t="s">
        <v>607</v>
      </c>
      <c r="B388" s="560" t="s">
        <v>400</v>
      </c>
      <c r="C388" s="8"/>
      <c r="D388" s="217" t="s">
        <v>611</v>
      </c>
      <c r="E388" s="217" t="s">
        <v>612</v>
      </c>
      <c r="F388" s="350" t="s">
        <v>613</v>
      </c>
      <c r="G388" s="463">
        <f aca="true" t="shared" si="35" ref="G388:G428">SUM(I388:R388)</f>
        <v>30</v>
      </c>
      <c r="H388" s="51"/>
      <c r="I388" s="274">
        <v>30</v>
      </c>
      <c r="J388" s="60"/>
      <c r="K388" s="258"/>
      <c r="L388" s="441"/>
      <c r="M388" s="81"/>
      <c r="N388" s="101"/>
      <c r="O388" s="486"/>
      <c r="P388" s="193"/>
      <c r="Q388" s="602"/>
      <c r="R388" s="81"/>
      <c r="S388" s="194"/>
    </row>
    <row r="389" spans="1:19" ht="12.75">
      <c r="A389" s="42" t="s">
        <v>286</v>
      </c>
      <c r="B389" s="560" t="s">
        <v>400</v>
      </c>
      <c r="C389" s="8">
        <v>100</v>
      </c>
      <c r="D389" s="217" t="s">
        <v>70</v>
      </c>
      <c r="E389" s="217" t="s">
        <v>514</v>
      </c>
      <c r="F389" s="350" t="s">
        <v>338</v>
      </c>
      <c r="G389" s="463">
        <f t="shared" si="35"/>
        <v>55</v>
      </c>
      <c r="H389" s="51"/>
      <c r="I389" s="287">
        <v>55</v>
      </c>
      <c r="J389" s="60"/>
      <c r="K389" s="258"/>
      <c r="L389" s="441"/>
      <c r="M389" s="81"/>
      <c r="N389" s="101"/>
      <c r="O389" s="486"/>
      <c r="P389" s="193"/>
      <c r="Q389" s="602"/>
      <c r="R389" s="81"/>
      <c r="S389" s="194"/>
    </row>
    <row r="390" spans="1:19" ht="12.75">
      <c r="A390" s="42" t="s">
        <v>221</v>
      </c>
      <c r="B390" s="560" t="s">
        <v>400</v>
      </c>
      <c r="C390" s="8"/>
      <c r="D390" s="217"/>
      <c r="E390" s="217" t="s">
        <v>222</v>
      </c>
      <c r="F390" s="350" t="s">
        <v>586</v>
      </c>
      <c r="G390" s="463">
        <f t="shared" si="35"/>
        <v>40</v>
      </c>
      <c r="H390" s="51"/>
      <c r="I390" s="192">
        <v>40</v>
      </c>
      <c r="J390" s="60"/>
      <c r="K390" s="258"/>
      <c r="L390" s="441"/>
      <c r="M390" s="81"/>
      <c r="N390" s="101"/>
      <c r="O390" s="486"/>
      <c r="P390" s="193"/>
      <c r="Q390" s="602"/>
      <c r="R390" s="81"/>
      <c r="S390" s="194"/>
    </row>
    <row r="391" spans="1:19" ht="12.75">
      <c r="A391" s="42" t="s">
        <v>566</v>
      </c>
      <c r="B391" s="560" t="s">
        <v>400</v>
      </c>
      <c r="C391" s="8"/>
      <c r="D391" s="217"/>
      <c r="E391" s="217" t="s">
        <v>585</v>
      </c>
      <c r="F391" s="350" t="s">
        <v>587</v>
      </c>
      <c r="G391" s="463">
        <f t="shared" si="35"/>
        <v>79</v>
      </c>
      <c r="H391" s="51"/>
      <c r="I391" s="192">
        <v>79</v>
      </c>
      <c r="J391" s="60"/>
      <c r="K391" s="258"/>
      <c r="L391" s="441"/>
      <c r="M391" s="81"/>
      <c r="N391" s="101"/>
      <c r="O391" s="486"/>
      <c r="P391" s="193"/>
      <c r="Q391" s="602"/>
      <c r="R391" s="81"/>
      <c r="S391" s="194"/>
    </row>
    <row r="392" spans="1:19" ht="12.75">
      <c r="A392" s="42" t="s">
        <v>221</v>
      </c>
      <c r="B392" s="560" t="s">
        <v>400</v>
      </c>
      <c r="C392" s="8"/>
      <c r="D392" s="217"/>
      <c r="E392" s="217" t="s">
        <v>339</v>
      </c>
      <c r="F392" s="350" t="s">
        <v>340</v>
      </c>
      <c r="G392" s="463">
        <f t="shared" si="35"/>
        <v>67</v>
      </c>
      <c r="H392" s="51"/>
      <c r="I392" s="192">
        <v>67</v>
      </c>
      <c r="J392" s="60"/>
      <c r="K392" s="258"/>
      <c r="L392" s="441"/>
      <c r="M392" s="81"/>
      <c r="N392" s="101"/>
      <c r="O392" s="486"/>
      <c r="P392" s="193"/>
      <c r="Q392" s="602"/>
      <c r="R392" s="81"/>
      <c r="S392" s="194"/>
    </row>
    <row r="393" spans="1:19" ht="12.75">
      <c r="A393" s="42" t="s">
        <v>286</v>
      </c>
      <c r="B393" s="560" t="s">
        <v>400</v>
      </c>
      <c r="C393" s="8"/>
      <c r="D393" s="217"/>
      <c r="E393" s="217" t="s">
        <v>413</v>
      </c>
      <c r="F393" s="350" t="s">
        <v>340</v>
      </c>
      <c r="G393" s="463">
        <f t="shared" si="35"/>
        <v>68</v>
      </c>
      <c r="H393" s="51"/>
      <c r="I393" s="192">
        <v>68</v>
      </c>
      <c r="J393" s="60"/>
      <c r="K393" s="258"/>
      <c r="L393" s="441"/>
      <c r="M393" s="81"/>
      <c r="N393" s="101"/>
      <c r="O393" s="486"/>
      <c r="P393" s="193"/>
      <c r="Q393" s="602"/>
      <c r="R393" s="81"/>
      <c r="S393" s="194"/>
    </row>
    <row r="394" spans="1:19" ht="12.75">
      <c r="A394" s="42" t="s">
        <v>221</v>
      </c>
      <c r="B394" s="560" t="s">
        <v>400</v>
      </c>
      <c r="C394" s="8"/>
      <c r="D394" s="217"/>
      <c r="E394" s="217" t="s">
        <v>223</v>
      </c>
      <c r="F394" s="350" t="s">
        <v>224</v>
      </c>
      <c r="G394" s="463">
        <f t="shared" si="35"/>
        <v>102</v>
      </c>
      <c r="H394" s="51"/>
      <c r="I394" s="192">
        <v>102</v>
      </c>
      <c r="J394" s="60"/>
      <c r="K394" s="258"/>
      <c r="L394" s="441"/>
      <c r="M394" s="81"/>
      <c r="N394" s="101"/>
      <c r="O394" s="486"/>
      <c r="P394" s="193"/>
      <c r="Q394" s="602"/>
      <c r="R394" s="81"/>
      <c r="S394" s="194"/>
    </row>
    <row r="395" spans="1:19" ht="12.75">
      <c r="A395" s="42" t="s">
        <v>433</v>
      </c>
      <c r="B395" s="560" t="s">
        <v>400</v>
      </c>
      <c r="C395" s="8"/>
      <c r="D395" s="217"/>
      <c r="E395" s="217" t="s">
        <v>544</v>
      </c>
      <c r="F395" s="350" t="s">
        <v>545</v>
      </c>
      <c r="G395" s="463">
        <f t="shared" si="35"/>
        <v>81</v>
      </c>
      <c r="H395" s="51"/>
      <c r="I395" s="274">
        <v>81</v>
      </c>
      <c r="J395" s="60"/>
      <c r="K395" s="258"/>
      <c r="L395" s="441"/>
      <c r="M395" s="81"/>
      <c r="N395" s="101"/>
      <c r="O395" s="486"/>
      <c r="P395" s="193"/>
      <c r="Q395" s="602"/>
      <c r="R395" s="81"/>
      <c r="S395" s="194"/>
    </row>
    <row r="396" spans="1:19" ht="12.75">
      <c r="A396" s="42" t="s">
        <v>433</v>
      </c>
      <c r="B396" s="560" t="s">
        <v>400</v>
      </c>
      <c r="C396" s="8"/>
      <c r="D396" s="217"/>
      <c r="E396" s="217" t="s">
        <v>546</v>
      </c>
      <c r="F396" s="350" t="s">
        <v>547</v>
      </c>
      <c r="G396" s="463">
        <f t="shared" si="35"/>
        <v>146</v>
      </c>
      <c r="H396" s="51"/>
      <c r="I396" s="274">
        <v>146</v>
      </c>
      <c r="J396" s="60"/>
      <c r="K396" s="258"/>
      <c r="L396" s="441"/>
      <c r="M396" s="81"/>
      <c r="N396" s="101"/>
      <c r="O396" s="486"/>
      <c r="P396" s="193"/>
      <c r="Q396" s="602"/>
      <c r="R396" s="81"/>
      <c r="S396" s="194"/>
    </row>
    <row r="397" spans="1:19" ht="12.75">
      <c r="A397" s="42" t="s">
        <v>433</v>
      </c>
      <c r="B397" s="560" t="s">
        <v>400</v>
      </c>
      <c r="C397" s="8"/>
      <c r="D397" s="217"/>
      <c r="E397" s="217" t="s">
        <v>548</v>
      </c>
      <c r="F397" s="350" t="s">
        <v>549</v>
      </c>
      <c r="G397" s="463">
        <f t="shared" si="35"/>
        <v>80</v>
      </c>
      <c r="H397" s="51"/>
      <c r="I397" s="274">
        <v>80</v>
      </c>
      <c r="J397" s="60"/>
      <c r="K397" s="258"/>
      <c r="L397" s="441"/>
      <c r="M397" s="81"/>
      <c r="N397" s="101"/>
      <c r="O397" s="486"/>
      <c r="P397" s="193"/>
      <c r="Q397" s="602"/>
      <c r="R397" s="81"/>
      <c r="S397" s="194"/>
    </row>
    <row r="398" spans="1:19" ht="13.5" customHeight="1">
      <c r="A398" s="42" t="s">
        <v>225</v>
      </c>
      <c r="B398" s="560" t="s">
        <v>400</v>
      </c>
      <c r="C398" s="8"/>
      <c r="D398" s="217"/>
      <c r="E398" s="217" t="s">
        <v>515</v>
      </c>
      <c r="F398" s="350" t="s">
        <v>262</v>
      </c>
      <c r="G398" s="463">
        <f t="shared" si="35"/>
        <v>204</v>
      </c>
      <c r="H398" s="51"/>
      <c r="I398" s="274">
        <f>102+102</f>
        <v>204</v>
      </c>
      <c r="J398" s="60"/>
      <c r="K398" s="258"/>
      <c r="L398" s="441"/>
      <c r="M398" s="81"/>
      <c r="N398" s="101"/>
      <c r="O398" s="486"/>
      <c r="P398" s="193"/>
      <c r="Q398" s="602"/>
      <c r="R398" s="81"/>
      <c r="S398" s="194"/>
    </row>
    <row r="399" spans="1:19" ht="13.5" customHeight="1">
      <c r="A399" s="42" t="s">
        <v>433</v>
      </c>
      <c r="B399" s="560" t="s">
        <v>400</v>
      </c>
      <c r="C399" s="8"/>
      <c r="D399" s="217"/>
      <c r="E399" s="217" t="s">
        <v>550</v>
      </c>
      <c r="F399" s="350" t="s">
        <v>551</v>
      </c>
      <c r="G399" s="463">
        <f t="shared" si="35"/>
        <v>42</v>
      </c>
      <c r="H399" s="51"/>
      <c r="I399" s="274">
        <v>42</v>
      </c>
      <c r="J399" s="60"/>
      <c r="K399" s="258"/>
      <c r="L399" s="441"/>
      <c r="M399" s="81"/>
      <c r="N399" s="101"/>
      <c r="O399" s="486"/>
      <c r="P399" s="193"/>
      <c r="Q399" s="602"/>
      <c r="R399" s="81"/>
      <c r="S399" s="194"/>
    </row>
    <row r="400" spans="1:19" ht="13.5" customHeight="1">
      <c r="A400" s="42" t="s">
        <v>221</v>
      </c>
      <c r="B400" s="560" t="s">
        <v>400</v>
      </c>
      <c r="C400" s="8"/>
      <c r="D400" s="217"/>
      <c r="E400" s="217" t="s">
        <v>226</v>
      </c>
      <c r="F400" s="350" t="s">
        <v>227</v>
      </c>
      <c r="G400" s="463">
        <f t="shared" si="35"/>
        <v>80</v>
      </c>
      <c r="H400" s="51"/>
      <c r="I400" s="274">
        <v>80</v>
      </c>
      <c r="J400" s="60"/>
      <c r="K400" s="258"/>
      <c r="L400" s="441"/>
      <c r="M400" s="81"/>
      <c r="N400" s="101"/>
      <c r="O400" s="486"/>
      <c r="P400" s="193"/>
      <c r="Q400" s="602"/>
      <c r="R400" s="81"/>
      <c r="S400" s="194"/>
    </row>
    <row r="401" spans="1:19" ht="13.5" customHeight="1">
      <c r="A401" s="42" t="s">
        <v>616</v>
      </c>
      <c r="B401" s="560" t="s">
        <v>400</v>
      </c>
      <c r="C401" s="8"/>
      <c r="D401" s="217"/>
      <c r="E401" s="217" t="s">
        <v>617</v>
      </c>
      <c r="F401" s="350" t="s">
        <v>618</v>
      </c>
      <c r="G401" s="463">
        <f t="shared" si="35"/>
        <v>45</v>
      </c>
      <c r="H401" s="51"/>
      <c r="I401" s="274">
        <v>45</v>
      </c>
      <c r="J401" s="60"/>
      <c r="K401" s="258"/>
      <c r="L401" s="441"/>
      <c r="M401" s="81"/>
      <c r="N401" s="101"/>
      <c r="O401" s="486"/>
      <c r="P401" s="193"/>
      <c r="Q401" s="602"/>
      <c r="R401" s="81"/>
      <c r="S401" s="194"/>
    </row>
    <row r="402" spans="1:19" ht="13.5" customHeight="1">
      <c r="A402" s="42" t="s">
        <v>433</v>
      </c>
      <c r="B402" s="560" t="s">
        <v>400</v>
      </c>
      <c r="C402" s="8"/>
      <c r="D402" s="217"/>
      <c r="E402" s="217" t="s">
        <v>552</v>
      </c>
      <c r="F402" s="350" t="s">
        <v>553</v>
      </c>
      <c r="G402" s="463">
        <f t="shared" si="35"/>
        <v>38</v>
      </c>
      <c r="H402" s="51"/>
      <c r="I402" s="274">
        <v>38</v>
      </c>
      <c r="J402" s="60"/>
      <c r="K402" s="258"/>
      <c r="L402" s="441"/>
      <c r="M402" s="81"/>
      <c r="N402" s="101"/>
      <c r="O402" s="486"/>
      <c r="P402" s="193"/>
      <c r="Q402" s="602"/>
      <c r="R402" s="81"/>
      <c r="S402" s="194"/>
    </row>
    <row r="403" spans="1:19" ht="13.5" customHeight="1">
      <c r="A403" s="42" t="s">
        <v>571</v>
      </c>
      <c r="B403" s="560" t="s">
        <v>400</v>
      </c>
      <c r="C403" s="8"/>
      <c r="D403" s="217"/>
      <c r="E403" s="217" t="s">
        <v>572</v>
      </c>
      <c r="F403" s="350" t="s">
        <v>573</v>
      </c>
      <c r="G403" s="463">
        <f t="shared" si="35"/>
        <v>63</v>
      </c>
      <c r="H403" s="51"/>
      <c r="I403" s="274">
        <v>63</v>
      </c>
      <c r="J403" s="60"/>
      <c r="K403" s="258"/>
      <c r="L403" s="441"/>
      <c r="M403" s="81"/>
      <c r="N403" s="101"/>
      <c r="O403" s="486"/>
      <c r="P403" s="193"/>
      <c r="Q403" s="602"/>
      <c r="R403" s="81"/>
      <c r="S403" s="194"/>
    </row>
    <row r="404" spans="1:19" ht="12.75">
      <c r="A404" s="42" t="s">
        <v>228</v>
      </c>
      <c r="B404" s="560" t="s">
        <v>400</v>
      </c>
      <c r="C404" s="8"/>
      <c r="D404" s="217"/>
      <c r="E404" s="217" t="s">
        <v>527</v>
      </c>
      <c r="F404" s="350" t="s">
        <v>341</v>
      </c>
      <c r="G404" s="463">
        <f t="shared" si="35"/>
        <v>148</v>
      </c>
      <c r="H404" s="51"/>
      <c r="I404" s="287">
        <f>74+74</f>
        <v>148</v>
      </c>
      <c r="J404" s="60"/>
      <c r="K404" s="258"/>
      <c r="L404" s="441"/>
      <c r="M404" s="81"/>
      <c r="N404" s="101"/>
      <c r="O404" s="486"/>
      <c r="P404" s="193"/>
      <c r="Q404" s="602"/>
      <c r="R404" s="81"/>
      <c r="S404" s="194"/>
    </row>
    <row r="405" spans="1:19" ht="12.75">
      <c r="A405" s="42" t="s">
        <v>221</v>
      </c>
      <c r="B405" s="560" t="s">
        <v>400</v>
      </c>
      <c r="C405" s="8"/>
      <c r="D405" s="217"/>
      <c r="E405" s="217" t="s">
        <v>229</v>
      </c>
      <c r="F405" s="350" t="s">
        <v>230</v>
      </c>
      <c r="G405" s="463">
        <f t="shared" si="35"/>
        <v>181</v>
      </c>
      <c r="H405" s="51"/>
      <c r="I405" s="287">
        <v>181</v>
      </c>
      <c r="J405" s="60"/>
      <c r="K405" s="258"/>
      <c r="L405" s="441"/>
      <c r="M405" s="81"/>
      <c r="N405" s="101"/>
      <c r="O405" s="486"/>
      <c r="P405" s="193"/>
      <c r="Q405" s="602"/>
      <c r="R405" s="81"/>
      <c r="S405" s="194"/>
    </row>
    <row r="406" spans="1:19" ht="12.75">
      <c r="A406" s="42" t="s">
        <v>228</v>
      </c>
      <c r="B406" s="560" t="s">
        <v>400</v>
      </c>
      <c r="C406" s="8"/>
      <c r="D406" s="217"/>
      <c r="E406" s="217" t="s">
        <v>83</v>
      </c>
      <c r="F406" s="350" t="s">
        <v>342</v>
      </c>
      <c r="G406" s="463">
        <f t="shared" si="35"/>
        <v>100</v>
      </c>
      <c r="H406" s="51"/>
      <c r="I406" s="287">
        <f>50+50</f>
        <v>100</v>
      </c>
      <c r="J406" s="60"/>
      <c r="K406" s="258"/>
      <c r="L406" s="441"/>
      <c r="M406" s="81"/>
      <c r="N406" s="101"/>
      <c r="O406" s="486"/>
      <c r="P406" s="193"/>
      <c r="Q406" s="602"/>
      <c r="R406" s="81"/>
      <c r="S406" s="194"/>
    </row>
    <row r="407" spans="1:19" ht="12.75">
      <c r="A407" s="42" t="s">
        <v>433</v>
      </c>
      <c r="B407" s="560" t="s">
        <v>400</v>
      </c>
      <c r="C407" s="8"/>
      <c r="D407" s="217"/>
      <c r="E407" s="217" t="s">
        <v>554</v>
      </c>
      <c r="F407" s="350" t="s">
        <v>555</v>
      </c>
      <c r="G407" s="463">
        <f t="shared" si="35"/>
        <v>60</v>
      </c>
      <c r="H407" s="51"/>
      <c r="I407" s="287">
        <v>60</v>
      </c>
      <c r="J407" s="60"/>
      <c r="K407" s="258"/>
      <c r="L407" s="441"/>
      <c r="M407" s="81"/>
      <c r="N407" s="101"/>
      <c r="O407" s="486"/>
      <c r="P407" s="193"/>
      <c r="Q407" s="602"/>
      <c r="R407" s="81"/>
      <c r="S407" s="194"/>
    </row>
    <row r="408" spans="1:19" ht="12.75">
      <c r="A408" s="42" t="s">
        <v>221</v>
      </c>
      <c r="B408" s="560" t="s">
        <v>400</v>
      </c>
      <c r="C408" s="20" t="s">
        <v>524</v>
      </c>
      <c r="D408" s="217" t="s">
        <v>448</v>
      </c>
      <c r="E408" s="217" t="s">
        <v>231</v>
      </c>
      <c r="F408" s="350" t="s">
        <v>232</v>
      </c>
      <c r="G408" s="463">
        <f t="shared" si="35"/>
        <v>60</v>
      </c>
      <c r="H408" s="51"/>
      <c r="I408" s="287">
        <v>60</v>
      </c>
      <c r="J408" s="60"/>
      <c r="K408" s="258"/>
      <c r="L408" s="441"/>
      <c r="M408" s="81"/>
      <c r="N408" s="101"/>
      <c r="O408" s="486"/>
      <c r="P408" s="193"/>
      <c r="Q408" s="602"/>
      <c r="R408" s="81"/>
      <c r="S408" s="194"/>
    </row>
    <row r="409" spans="1:19" ht="12.75">
      <c r="A409" s="42" t="s">
        <v>602</v>
      </c>
      <c r="B409" s="560" t="s">
        <v>400</v>
      </c>
      <c r="C409" s="20" t="s">
        <v>603</v>
      </c>
      <c r="D409" s="217" t="s">
        <v>604</v>
      </c>
      <c r="E409" s="217" t="s">
        <v>605</v>
      </c>
      <c r="F409" s="351" t="s">
        <v>606</v>
      </c>
      <c r="G409" s="463">
        <f t="shared" si="35"/>
        <v>60</v>
      </c>
      <c r="H409" s="51"/>
      <c r="I409" s="287">
        <v>60</v>
      </c>
      <c r="J409" s="60"/>
      <c r="K409" s="258"/>
      <c r="L409" s="441"/>
      <c r="M409" s="81"/>
      <c r="N409" s="101"/>
      <c r="O409" s="486"/>
      <c r="P409" s="193"/>
      <c r="Q409" s="602"/>
      <c r="R409" s="81"/>
      <c r="S409" s="194"/>
    </row>
    <row r="410" spans="1:19" ht="12.75">
      <c r="A410" s="583" t="s">
        <v>589</v>
      </c>
      <c r="B410" s="560" t="s">
        <v>400</v>
      </c>
      <c r="C410" s="8">
        <v>311</v>
      </c>
      <c r="D410" s="217" t="s">
        <v>173</v>
      </c>
      <c r="E410" s="217" t="s">
        <v>96</v>
      </c>
      <c r="F410" s="351" t="s">
        <v>343</v>
      </c>
      <c r="G410" s="463">
        <f t="shared" si="35"/>
        <v>28.524</v>
      </c>
      <c r="H410" s="51"/>
      <c r="I410" s="287">
        <f>31-2.476</f>
        <v>28.524</v>
      </c>
      <c r="J410" s="60"/>
      <c r="K410" s="258"/>
      <c r="L410" s="441"/>
      <c r="M410" s="81"/>
      <c r="N410" s="101"/>
      <c r="O410" s="486"/>
      <c r="P410" s="193"/>
      <c r="Q410" s="602"/>
      <c r="R410" s="81"/>
      <c r="S410" s="194"/>
    </row>
    <row r="411" spans="1:19" ht="12.75">
      <c r="A411" s="42" t="s">
        <v>286</v>
      </c>
      <c r="B411" s="560" t="s">
        <v>400</v>
      </c>
      <c r="C411" s="8"/>
      <c r="D411" s="217"/>
      <c r="E411" s="217" t="s">
        <v>123</v>
      </c>
      <c r="F411" s="350" t="s">
        <v>345</v>
      </c>
      <c r="G411" s="463">
        <f t="shared" si="35"/>
        <v>50</v>
      </c>
      <c r="H411" s="51"/>
      <c r="I411" s="274">
        <v>50</v>
      </c>
      <c r="J411" s="60"/>
      <c r="K411" s="258"/>
      <c r="L411" s="441"/>
      <c r="M411" s="81"/>
      <c r="N411" s="101"/>
      <c r="O411" s="486"/>
      <c r="P411" s="193"/>
      <c r="Q411" s="602"/>
      <c r="R411" s="81"/>
      <c r="S411" s="194"/>
    </row>
    <row r="412" spans="1:19" ht="12.75">
      <c r="A412" s="42" t="s">
        <v>286</v>
      </c>
      <c r="B412" s="560" t="s">
        <v>400</v>
      </c>
      <c r="C412" s="8">
        <v>317</v>
      </c>
      <c r="D412" s="217" t="s">
        <v>17</v>
      </c>
      <c r="E412" s="217" t="s">
        <v>56</v>
      </c>
      <c r="F412" s="351" t="s">
        <v>344</v>
      </c>
      <c r="G412" s="463">
        <f t="shared" si="35"/>
        <v>36</v>
      </c>
      <c r="H412" s="51"/>
      <c r="I412" s="274">
        <v>36</v>
      </c>
      <c r="J412" s="60"/>
      <c r="K412" s="258"/>
      <c r="L412" s="441"/>
      <c r="M412" s="81"/>
      <c r="N412" s="101"/>
      <c r="O412" s="486"/>
      <c r="P412" s="193"/>
      <c r="Q412" s="602"/>
      <c r="R412" s="81"/>
      <c r="S412" s="194"/>
    </row>
    <row r="413" spans="1:19" ht="25.5">
      <c r="A413" s="42" t="s">
        <v>588</v>
      </c>
      <c r="B413" s="560" t="s">
        <v>25</v>
      </c>
      <c r="C413" s="8">
        <v>321</v>
      </c>
      <c r="D413" s="217" t="s">
        <v>512</v>
      </c>
      <c r="E413" s="217" t="s">
        <v>480</v>
      </c>
      <c r="F413" s="351" t="s">
        <v>261</v>
      </c>
      <c r="G413" s="463">
        <f t="shared" si="35"/>
        <v>110</v>
      </c>
      <c r="H413" s="51"/>
      <c r="I413" s="274"/>
      <c r="J413" s="60"/>
      <c r="K413" s="258"/>
      <c r="L413" s="441"/>
      <c r="M413" s="81"/>
      <c r="N413" s="101">
        <f>55+55</f>
        <v>110</v>
      </c>
      <c r="O413" s="486"/>
      <c r="P413" s="193"/>
      <c r="Q413" s="602"/>
      <c r="R413" s="81"/>
      <c r="S413" s="194"/>
    </row>
    <row r="414" spans="1:19" ht="12.75">
      <c r="A414" s="42" t="s">
        <v>616</v>
      </c>
      <c r="B414" s="560" t="s">
        <v>400</v>
      </c>
      <c r="C414" s="8">
        <v>511</v>
      </c>
      <c r="D414" s="18" t="s">
        <v>619</v>
      </c>
      <c r="E414" s="217" t="s">
        <v>620</v>
      </c>
      <c r="F414" s="351" t="s">
        <v>621</v>
      </c>
      <c r="G414" s="463">
        <f t="shared" si="35"/>
        <v>90</v>
      </c>
      <c r="H414" s="51"/>
      <c r="I414" s="274">
        <v>90</v>
      </c>
      <c r="J414" s="60"/>
      <c r="K414" s="258"/>
      <c r="L414" s="441"/>
      <c r="M414" s="81"/>
      <c r="N414" s="101"/>
      <c r="O414" s="486"/>
      <c r="P414" s="193"/>
      <c r="Q414" s="602"/>
      <c r="R414" s="81"/>
      <c r="S414" s="194"/>
    </row>
    <row r="415" spans="1:19" ht="25.5">
      <c r="A415" s="42" t="s">
        <v>571</v>
      </c>
      <c r="B415" s="560" t="s">
        <v>400</v>
      </c>
      <c r="C415" s="8">
        <v>523</v>
      </c>
      <c r="D415" s="18" t="s">
        <v>523</v>
      </c>
      <c r="E415" s="217" t="s">
        <v>574</v>
      </c>
      <c r="F415" s="351" t="s">
        <v>575</v>
      </c>
      <c r="G415" s="463">
        <f t="shared" si="35"/>
        <v>147</v>
      </c>
      <c r="H415" s="51"/>
      <c r="I415" s="274">
        <v>147</v>
      </c>
      <c r="J415" s="60"/>
      <c r="K415" s="258"/>
      <c r="L415" s="441"/>
      <c r="M415" s="81"/>
      <c r="N415" s="101"/>
      <c r="O415" s="486"/>
      <c r="P415" s="193"/>
      <c r="Q415" s="602"/>
      <c r="R415" s="81"/>
      <c r="S415" s="194"/>
    </row>
    <row r="416" spans="1:19" ht="12.75">
      <c r="A416" s="42" t="s">
        <v>221</v>
      </c>
      <c r="B416" s="560" t="s">
        <v>400</v>
      </c>
      <c r="C416" s="8">
        <v>525</v>
      </c>
      <c r="D416" s="18" t="s">
        <v>67</v>
      </c>
      <c r="E416" s="217" t="s">
        <v>233</v>
      </c>
      <c r="F416" s="351" t="s">
        <v>235</v>
      </c>
      <c r="G416" s="463">
        <f t="shared" si="35"/>
        <v>50</v>
      </c>
      <c r="H416" s="51"/>
      <c r="I416" s="274">
        <v>50</v>
      </c>
      <c r="J416" s="60"/>
      <c r="K416" s="258"/>
      <c r="L416" s="441"/>
      <c r="M416" s="81"/>
      <c r="N416" s="101"/>
      <c r="O416" s="486"/>
      <c r="P416" s="193"/>
      <c r="Q416" s="602"/>
      <c r="R416" s="81"/>
      <c r="S416" s="194"/>
    </row>
    <row r="417" spans="1:19" ht="12.75">
      <c r="A417" s="42" t="s">
        <v>221</v>
      </c>
      <c r="B417" s="560" t="s">
        <v>400</v>
      </c>
      <c r="C417" s="8"/>
      <c r="D417" s="18"/>
      <c r="E417" s="217" t="s">
        <v>234</v>
      </c>
      <c r="F417" s="351" t="s">
        <v>236</v>
      </c>
      <c r="G417" s="463">
        <f t="shared" si="35"/>
        <v>47</v>
      </c>
      <c r="H417" s="51"/>
      <c r="I417" s="274">
        <v>47</v>
      </c>
      <c r="J417" s="60"/>
      <c r="K417" s="258"/>
      <c r="L417" s="441"/>
      <c r="M417" s="81"/>
      <c r="N417" s="101"/>
      <c r="O417" s="486"/>
      <c r="P417" s="193"/>
      <c r="Q417" s="602"/>
      <c r="R417" s="81"/>
      <c r="S417" s="194"/>
    </row>
    <row r="418" spans="1:19" ht="12.75">
      <c r="A418" s="42" t="s">
        <v>571</v>
      </c>
      <c r="B418" s="560" t="s">
        <v>400</v>
      </c>
      <c r="C418" s="8">
        <v>532</v>
      </c>
      <c r="D418" s="18"/>
      <c r="E418" s="217" t="s">
        <v>576</v>
      </c>
      <c r="F418" s="351" t="s">
        <v>577</v>
      </c>
      <c r="G418" s="463">
        <f t="shared" si="35"/>
        <v>53</v>
      </c>
      <c r="H418" s="51"/>
      <c r="I418" s="274">
        <v>53</v>
      </c>
      <c r="J418" s="60"/>
      <c r="K418" s="258"/>
      <c r="L418" s="441"/>
      <c r="M418" s="81"/>
      <c r="N418" s="101"/>
      <c r="O418" s="486"/>
      <c r="P418" s="193"/>
      <c r="Q418" s="602"/>
      <c r="R418" s="81"/>
      <c r="S418" s="194"/>
    </row>
    <row r="419" spans="1:19" ht="12.75">
      <c r="A419" s="42" t="s">
        <v>607</v>
      </c>
      <c r="B419" s="560" t="s">
        <v>400</v>
      </c>
      <c r="C419" s="8">
        <v>633</v>
      </c>
      <c r="D419" s="18" t="s">
        <v>608</v>
      </c>
      <c r="E419" s="217" t="s">
        <v>609</v>
      </c>
      <c r="F419" s="351" t="s">
        <v>610</v>
      </c>
      <c r="G419" s="463">
        <f t="shared" si="35"/>
        <v>35</v>
      </c>
      <c r="H419" s="51"/>
      <c r="I419" s="274">
        <v>35</v>
      </c>
      <c r="J419" s="60"/>
      <c r="K419" s="258"/>
      <c r="L419" s="441"/>
      <c r="M419" s="81"/>
      <c r="N419" s="101"/>
      <c r="O419" s="486"/>
      <c r="P419" s="193"/>
      <c r="Q419" s="602"/>
      <c r="R419" s="81"/>
      <c r="S419" s="194"/>
    </row>
    <row r="420" spans="1:19" ht="12.75">
      <c r="A420" s="42" t="s">
        <v>221</v>
      </c>
      <c r="B420" s="560" t="s">
        <v>400</v>
      </c>
      <c r="C420" s="8">
        <v>642</v>
      </c>
      <c r="D420" s="18" t="s">
        <v>116</v>
      </c>
      <c r="E420" s="217" t="s">
        <v>237</v>
      </c>
      <c r="F420" s="351" t="s">
        <v>238</v>
      </c>
      <c r="G420" s="463">
        <f t="shared" si="35"/>
        <v>42</v>
      </c>
      <c r="H420" s="51"/>
      <c r="I420" s="274">
        <v>42</v>
      </c>
      <c r="J420" s="60"/>
      <c r="K420" s="258"/>
      <c r="L420" s="441"/>
      <c r="M420" s="81"/>
      <c r="N420" s="101"/>
      <c r="O420" s="486"/>
      <c r="P420" s="193"/>
      <c r="Q420" s="602"/>
      <c r="R420" s="81"/>
      <c r="S420" s="194"/>
    </row>
    <row r="421" spans="1:19" ht="12.75">
      <c r="A421" s="42" t="s">
        <v>269</v>
      </c>
      <c r="B421" s="339" t="s">
        <v>400</v>
      </c>
      <c r="C421" s="7"/>
      <c r="D421" s="1"/>
      <c r="E421" s="217" t="s">
        <v>257</v>
      </c>
      <c r="F421" s="350" t="s">
        <v>258</v>
      </c>
      <c r="G421" s="463">
        <f t="shared" si="35"/>
        <v>80</v>
      </c>
      <c r="H421" s="51"/>
      <c r="I421" s="192">
        <v>80</v>
      </c>
      <c r="J421" s="60"/>
      <c r="K421" s="258"/>
      <c r="L421" s="441"/>
      <c r="M421" s="81"/>
      <c r="N421" s="101"/>
      <c r="O421" s="486"/>
      <c r="P421" s="193"/>
      <c r="Q421" s="602"/>
      <c r="R421" s="81"/>
      <c r="S421" s="194"/>
    </row>
    <row r="422" spans="1:19" ht="12.75">
      <c r="A422" s="42" t="s">
        <v>433</v>
      </c>
      <c r="B422" s="560" t="s">
        <v>400</v>
      </c>
      <c r="C422" s="7"/>
      <c r="D422" s="1"/>
      <c r="E422" s="217" t="s">
        <v>556</v>
      </c>
      <c r="F422" s="350" t="s">
        <v>557</v>
      </c>
      <c r="G422" s="463">
        <f t="shared" si="35"/>
        <v>88</v>
      </c>
      <c r="H422" s="51"/>
      <c r="I422" s="192">
        <v>88</v>
      </c>
      <c r="J422" s="60"/>
      <c r="K422" s="258"/>
      <c r="L422" s="441"/>
      <c r="M422" s="81"/>
      <c r="N422" s="101"/>
      <c r="O422" s="486"/>
      <c r="P422" s="193"/>
      <c r="Q422" s="602"/>
      <c r="R422" s="81"/>
      <c r="S422" s="194"/>
    </row>
    <row r="423" spans="1:19" ht="12.75">
      <c r="A423" s="42" t="s">
        <v>269</v>
      </c>
      <c r="B423" s="560" t="s">
        <v>400</v>
      </c>
      <c r="C423" s="8">
        <v>712</v>
      </c>
      <c r="D423" s="217" t="s">
        <v>411</v>
      </c>
      <c r="E423" s="217" t="s">
        <v>259</v>
      </c>
      <c r="F423" s="350" t="s">
        <v>260</v>
      </c>
      <c r="G423" s="463">
        <f t="shared" si="35"/>
        <v>60</v>
      </c>
      <c r="H423" s="51"/>
      <c r="I423" s="192">
        <v>60</v>
      </c>
      <c r="J423" s="60"/>
      <c r="K423" s="258"/>
      <c r="L423" s="441"/>
      <c r="M423" s="81"/>
      <c r="N423" s="101"/>
      <c r="O423" s="486"/>
      <c r="P423" s="193"/>
      <c r="Q423" s="602"/>
      <c r="R423" s="81"/>
      <c r="S423" s="194"/>
    </row>
    <row r="424" spans="1:19" ht="12.75">
      <c r="A424" s="42" t="s">
        <v>221</v>
      </c>
      <c r="B424" s="560" t="s">
        <v>400</v>
      </c>
      <c r="C424" s="8">
        <v>722</v>
      </c>
      <c r="D424" s="217" t="s">
        <v>475</v>
      </c>
      <c r="E424" s="217" t="s">
        <v>239</v>
      </c>
      <c r="F424" s="350" t="s">
        <v>240</v>
      </c>
      <c r="G424" s="463">
        <f t="shared" si="35"/>
        <v>67</v>
      </c>
      <c r="H424" s="51"/>
      <c r="I424" s="192">
        <v>67</v>
      </c>
      <c r="J424" s="60"/>
      <c r="K424" s="258"/>
      <c r="L424" s="441"/>
      <c r="M424" s="81"/>
      <c r="N424" s="101"/>
      <c r="O424" s="486"/>
      <c r="P424" s="193"/>
      <c r="Q424" s="602"/>
      <c r="R424" s="81"/>
      <c r="S424" s="194"/>
    </row>
    <row r="425" spans="1:19" ht="12.75">
      <c r="A425" s="42" t="s">
        <v>286</v>
      </c>
      <c r="B425" s="560" t="s">
        <v>400</v>
      </c>
      <c r="C425" s="8">
        <v>724</v>
      </c>
      <c r="D425" s="217" t="s">
        <v>15</v>
      </c>
      <c r="E425" s="217" t="s">
        <v>131</v>
      </c>
      <c r="F425" s="350" t="s">
        <v>346</v>
      </c>
      <c r="G425" s="463">
        <f t="shared" si="35"/>
        <v>25</v>
      </c>
      <c r="H425" s="51"/>
      <c r="I425" s="192">
        <v>25</v>
      </c>
      <c r="J425" s="60"/>
      <c r="K425" s="258"/>
      <c r="L425" s="441"/>
      <c r="M425" s="81"/>
      <c r="N425" s="101"/>
      <c r="O425" s="486"/>
      <c r="P425" s="193"/>
      <c r="Q425" s="602"/>
      <c r="R425" s="81"/>
      <c r="S425" s="194"/>
    </row>
    <row r="426" spans="1:19" ht="12.75">
      <c r="A426" s="42" t="s">
        <v>244</v>
      </c>
      <c r="B426" s="560" t="s">
        <v>400</v>
      </c>
      <c r="C426" s="8">
        <v>802</v>
      </c>
      <c r="D426" s="217" t="s">
        <v>487</v>
      </c>
      <c r="E426" s="217" t="s">
        <v>245</v>
      </c>
      <c r="F426" s="350" t="s">
        <v>246</v>
      </c>
      <c r="G426" s="463">
        <f t="shared" si="35"/>
        <v>60</v>
      </c>
      <c r="H426" s="51"/>
      <c r="I426" s="192">
        <v>60</v>
      </c>
      <c r="J426" s="60"/>
      <c r="K426" s="258"/>
      <c r="L426" s="441"/>
      <c r="M426" s="81"/>
      <c r="N426" s="101"/>
      <c r="O426" s="486"/>
      <c r="P426" s="193"/>
      <c r="Q426" s="602"/>
      <c r="R426" s="81"/>
      <c r="S426" s="194"/>
    </row>
    <row r="427" spans="1:19" ht="12.75">
      <c r="A427" s="42" t="s">
        <v>221</v>
      </c>
      <c r="B427" s="560" t="s">
        <v>400</v>
      </c>
      <c r="C427" s="8">
        <v>806</v>
      </c>
      <c r="D427" s="217" t="s">
        <v>11</v>
      </c>
      <c r="E427" s="217" t="s">
        <v>241</v>
      </c>
      <c r="F427" s="350" t="s">
        <v>242</v>
      </c>
      <c r="G427" s="463">
        <f t="shared" si="35"/>
        <v>160</v>
      </c>
      <c r="H427" s="51"/>
      <c r="I427" s="192">
        <v>160</v>
      </c>
      <c r="J427" s="60"/>
      <c r="K427" s="258"/>
      <c r="L427" s="441"/>
      <c r="M427" s="81"/>
      <c r="N427" s="101"/>
      <c r="O427" s="486"/>
      <c r="P427" s="193"/>
      <c r="Q427" s="602"/>
      <c r="R427" s="81"/>
      <c r="S427" s="194"/>
    </row>
    <row r="428" spans="1:19" ht="25.5">
      <c r="A428" s="42" t="s">
        <v>634</v>
      </c>
      <c r="B428" s="560" t="s">
        <v>400</v>
      </c>
      <c r="C428" s="8"/>
      <c r="D428" s="217"/>
      <c r="E428" s="217" t="s">
        <v>635</v>
      </c>
      <c r="F428" s="350" t="s">
        <v>636</v>
      </c>
      <c r="G428" s="463">
        <f t="shared" si="35"/>
        <v>50</v>
      </c>
      <c r="H428" s="51"/>
      <c r="I428" s="192">
        <v>50</v>
      </c>
      <c r="J428" s="60"/>
      <c r="K428" s="258"/>
      <c r="L428" s="441"/>
      <c r="M428" s="81"/>
      <c r="N428" s="101"/>
      <c r="O428" s="486"/>
      <c r="P428" s="193"/>
      <c r="Q428" s="602"/>
      <c r="R428" s="81"/>
      <c r="S428" s="194"/>
    </row>
    <row r="429" spans="3:19" ht="13.5" thickBot="1">
      <c r="C429" s="8"/>
      <c r="D429" s="217"/>
      <c r="E429" s="217"/>
      <c r="F429" s="350"/>
      <c r="G429" s="453"/>
      <c r="H429" s="51"/>
      <c r="I429" s="192"/>
      <c r="J429" s="60"/>
      <c r="K429" s="258"/>
      <c r="L429" s="441"/>
      <c r="M429" s="81"/>
      <c r="N429" s="101"/>
      <c r="O429" s="486"/>
      <c r="P429" s="193"/>
      <c r="Q429" s="602"/>
      <c r="R429" s="81"/>
      <c r="S429" s="194"/>
    </row>
    <row r="430" spans="3:37" ht="13.5" thickBot="1">
      <c r="C430" s="147"/>
      <c r="D430" s="331" t="s">
        <v>9</v>
      </c>
      <c r="E430" s="332"/>
      <c r="F430" s="391"/>
      <c r="G430" s="457">
        <f>SUM(G387:G429)</f>
        <v>3107.524</v>
      </c>
      <c r="H430" s="64"/>
      <c r="I430" s="62">
        <f aca="true" t="shared" si="36" ref="I430:R430">SUM(I387:I429)</f>
        <v>2997.524</v>
      </c>
      <c r="J430" s="62">
        <f t="shared" si="36"/>
        <v>0</v>
      </c>
      <c r="K430" s="62">
        <f t="shared" si="36"/>
        <v>0</v>
      </c>
      <c r="L430" s="441">
        <f t="shared" si="36"/>
        <v>0</v>
      </c>
      <c r="M430" s="62">
        <f t="shared" si="36"/>
        <v>0</v>
      </c>
      <c r="N430" s="62">
        <f t="shared" si="36"/>
        <v>110</v>
      </c>
      <c r="O430" s="456">
        <f t="shared" si="36"/>
        <v>0</v>
      </c>
      <c r="P430" s="62">
        <f t="shared" si="36"/>
        <v>0</v>
      </c>
      <c r="Q430" s="113">
        <f t="shared" si="36"/>
        <v>0</v>
      </c>
      <c r="R430" s="62">
        <f t="shared" si="36"/>
        <v>0</v>
      </c>
      <c r="S430" s="206">
        <f>SUM(I430:R430)</f>
        <v>3107.524</v>
      </c>
      <c r="T430" s="643"/>
      <c r="U430" s="643"/>
      <c r="V430" s="643"/>
      <c r="W430" s="643"/>
      <c r="X430" s="643"/>
      <c r="Y430" s="643"/>
      <c r="Z430" s="643"/>
      <c r="AA430" s="643"/>
      <c r="AB430" s="643"/>
      <c r="AC430" s="643"/>
      <c r="AD430" s="643"/>
      <c r="AE430" s="643"/>
      <c r="AF430" s="643"/>
      <c r="AG430" s="643"/>
      <c r="AH430" s="643"/>
      <c r="AI430" s="643"/>
      <c r="AJ430" s="643"/>
      <c r="AK430" s="643"/>
    </row>
    <row r="431" spans="3:37" ht="12.75">
      <c r="C431" s="8"/>
      <c r="D431" s="309"/>
      <c r="E431" s="309"/>
      <c r="F431" s="410" t="s">
        <v>426</v>
      </c>
      <c r="G431" s="455"/>
      <c r="H431" s="51"/>
      <c r="I431" s="268"/>
      <c r="J431" s="268"/>
      <c r="K431" s="268"/>
      <c r="L431" s="268"/>
      <c r="M431" s="516"/>
      <c r="N431" s="520"/>
      <c r="O431" s="510"/>
      <c r="P431" s="268"/>
      <c r="Q431" s="608"/>
      <c r="R431" s="521"/>
      <c r="S431" s="214"/>
      <c r="T431" s="649"/>
      <c r="U431" s="649"/>
      <c r="V431" s="649"/>
      <c r="W431" s="649"/>
      <c r="X431" s="649"/>
      <c r="Y431" s="649"/>
      <c r="Z431" s="649"/>
      <c r="AA431" s="649"/>
      <c r="AB431" s="649"/>
      <c r="AC431" s="649"/>
      <c r="AD431" s="649"/>
      <c r="AE431" s="649"/>
      <c r="AF431" s="649"/>
      <c r="AG431" s="649"/>
      <c r="AH431" s="649"/>
      <c r="AI431" s="649"/>
      <c r="AJ431" s="649"/>
      <c r="AK431" s="649"/>
    </row>
    <row r="432" spans="3:19" ht="12.75">
      <c r="C432" s="8"/>
      <c r="D432" s="9"/>
      <c r="E432" s="9"/>
      <c r="F432" s="33"/>
      <c r="G432" s="450"/>
      <c r="H432" s="51"/>
      <c r="I432" s="81">
        <f>SUM(I430-I431)</f>
        <v>2997.524</v>
      </c>
      <c r="J432" s="81">
        <f aca="true" t="shared" si="37" ref="J432:R432">SUM(J430-J431)</f>
        <v>0</v>
      </c>
      <c r="K432" s="81">
        <f t="shared" si="37"/>
        <v>0</v>
      </c>
      <c r="L432" s="81">
        <f t="shared" si="37"/>
        <v>0</v>
      </c>
      <c r="M432" s="81">
        <f t="shared" si="37"/>
        <v>0</v>
      </c>
      <c r="N432" s="81">
        <f t="shared" si="37"/>
        <v>110</v>
      </c>
      <c r="O432" s="81">
        <f t="shared" si="37"/>
        <v>0</v>
      </c>
      <c r="P432" s="81">
        <f t="shared" si="37"/>
        <v>0</v>
      </c>
      <c r="Q432" s="81">
        <f t="shared" si="37"/>
        <v>0</v>
      </c>
      <c r="R432" s="81">
        <f t="shared" si="37"/>
        <v>0</v>
      </c>
      <c r="S432" s="194"/>
    </row>
    <row r="433" spans="3:19" ht="12.75">
      <c r="C433" s="8"/>
      <c r="D433" s="9"/>
      <c r="E433" s="9"/>
      <c r="F433" s="33"/>
      <c r="G433" s="450"/>
      <c r="H433" s="51"/>
      <c r="I433" s="180"/>
      <c r="J433" s="60"/>
      <c r="K433" s="258"/>
      <c r="L433" s="441"/>
      <c r="M433" s="81"/>
      <c r="N433" s="101"/>
      <c r="O433" s="486"/>
      <c r="P433" s="193"/>
      <c r="Q433" s="602"/>
      <c r="R433" s="81"/>
      <c r="S433" s="194"/>
    </row>
    <row r="434" spans="3:19" ht="12.75">
      <c r="C434" s="8"/>
      <c r="D434" s="349" t="s">
        <v>432</v>
      </c>
      <c r="E434" s="352"/>
      <c r="F434" s="412">
        <v>5493</v>
      </c>
      <c r="G434" s="450"/>
      <c r="H434" s="51"/>
      <c r="I434" s="192"/>
      <c r="J434" s="60"/>
      <c r="K434" s="258"/>
      <c r="L434" s="441"/>
      <c r="M434" s="81"/>
      <c r="N434" s="101"/>
      <c r="O434" s="486"/>
      <c r="P434" s="193"/>
      <c r="Q434" s="602"/>
      <c r="R434" s="81"/>
      <c r="S434" s="194"/>
    </row>
    <row r="435" spans="3:19" ht="12.75">
      <c r="C435" s="8"/>
      <c r="D435" s="9"/>
      <c r="E435" s="9"/>
      <c r="F435" s="33"/>
      <c r="G435" s="450"/>
      <c r="H435" s="51"/>
      <c r="I435" s="192"/>
      <c r="J435" s="60"/>
      <c r="K435" s="258"/>
      <c r="L435" s="441"/>
      <c r="M435" s="81"/>
      <c r="N435" s="101"/>
      <c r="O435" s="486"/>
      <c r="P435" s="193"/>
      <c r="Q435" s="602"/>
      <c r="R435" s="81"/>
      <c r="S435" s="194"/>
    </row>
    <row r="436" spans="3:19" ht="26.25" customHeight="1">
      <c r="C436" s="8">
        <v>100</v>
      </c>
      <c r="D436" s="217" t="s">
        <v>70</v>
      </c>
      <c r="E436" s="217" t="s">
        <v>74</v>
      </c>
      <c r="F436" s="350"/>
      <c r="G436" s="463">
        <f>SUM(I436:R436)</f>
        <v>0</v>
      </c>
      <c r="H436" s="51"/>
      <c r="I436" s="192"/>
      <c r="J436" s="60"/>
      <c r="K436" s="258"/>
      <c r="L436" s="441"/>
      <c r="M436" s="81"/>
      <c r="N436" s="101"/>
      <c r="O436" s="486"/>
      <c r="P436" s="193"/>
      <c r="Q436" s="602"/>
      <c r="R436" s="81"/>
      <c r="S436" s="194"/>
    </row>
    <row r="437" spans="3:19" ht="13.5" customHeight="1">
      <c r="C437" s="8">
        <v>531</v>
      </c>
      <c r="D437" s="217" t="s">
        <v>66</v>
      </c>
      <c r="E437" s="217" t="s">
        <v>43</v>
      </c>
      <c r="F437" s="350"/>
      <c r="G437" s="463">
        <f>SUM(I437:R437)</f>
        <v>0</v>
      </c>
      <c r="H437" s="51"/>
      <c r="I437" s="192"/>
      <c r="J437" s="60"/>
      <c r="K437" s="258"/>
      <c r="L437" s="441"/>
      <c r="M437" s="81"/>
      <c r="N437" s="101"/>
      <c r="O437" s="486"/>
      <c r="P437" s="193"/>
      <c r="Q437" s="602"/>
      <c r="R437" s="81"/>
      <c r="S437" s="194"/>
    </row>
    <row r="438" spans="3:19" ht="15" customHeight="1">
      <c r="C438" s="8">
        <v>803</v>
      </c>
      <c r="D438" s="217" t="s">
        <v>58</v>
      </c>
      <c r="E438" s="217" t="s">
        <v>44</v>
      </c>
      <c r="F438" s="411"/>
      <c r="G438" s="463">
        <f>SUM(I438:R438)</f>
        <v>0</v>
      </c>
      <c r="H438" s="51"/>
      <c r="I438" s="192"/>
      <c r="J438" s="60"/>
      <c r="K438" s="258"/>
      <c r="L438" s="441"/>
      <c r="M438" s="81"/>
      <c r="N438" s="101"/>
      <c r="O438" s="486"/>
      <c r="P438" s="193"/>
      <c r="Q438" s="602"/>
      <c r="R438" s="81"/>
      <c r="S438" s="194"/>
    </row>
    <row r="439" spans="3:19" ht="14.25" customHeight="1">
      <c r="C439" s="8">
        <v>805</v>
      </c>
      <c r="D439" s="217" t="s">
        <v>526</v>
      </c>
      <c r="E439" s="217" t="s">
        <v>45</v>
      </c>
      <c r="F439" s="350"/>
      <c r="G439" s="463">
        <f>SUM(I439:R439)</f>
        <v>0</v>
      </c>
      <c r="H439" s="51"/>
      <c r="I439" s="192"/>
      <c r="J439" s="60"/>
      <c r="K439" s="258"/>
      <c r="L439" s="441"/>
      <c r="M439" s="81"/>
      <c r="N439" s="101"/>
      <c r="O439" s="486"/>
      <c r="P439" s="193"/>
      <c r="Q439" s="602"/>
      <c r="R439" s="81"/>
      <c r="S439" s="194"/>
    </row>
    <row r="440" spans="3:19" ht="13.5" thickBot="1">
      <c r="C440" s="8"/>
      <c r="D440" s="217"/>
      <c r="E440" s="217"/>
      <c r="F440" s="350"/>
      <c r="G440" s="453"/>
      <c r="H440" s="51"/>
      <c r="I440" s="192"/>
      <c r="J440" s="60"/>
      <c r="K440" s="258"/>
      <c r="L440" s="441"/>
      <c r="M440" s="81"/>
      <c r="N440" s="101"/>
      <c r="O440" s="486"/>
      <c r="P440" s="193"/>
      <c r="Q440" s="602"/>
      <c r="R440" s="81"/>
      <c r="S440" s="194"/>
    </row>
    <row r="441" spans="3:37" ht="13.5" thickBot="1">
      <c r="C441" s="147"/>
      <c r="D441" s="331" t="s">
        <v>9</v>
      </c>
      <c r="E441" s="332"/>
      <c r="F441" s="391"/>
      <c r="G441" s="457">
        <f>SUM(G435:G440)</f>
        <v>0</v>
      </c>
      <c r="H441" s="64"/>
      <c r="I441" s="62">
        <f aca="true" t="shared" si="38" ref="I441:R441">SUM(I435:I440)</f>
        <v>0</v>
      </c>
      <c r="J441" s="62">
        <f t="shared" si="38"/>
        <v>0</v>
      </c>
      <c r="K441" s="62">
        <f t="shared" si="38"/>
        <v>0</v>
      </c>
      <c r="L441" s="441">
        <f t="shared" si="38"/>
        <v>0</v>
      </c>
      <c r="M441" s="62">
        <f t="shared" si="38"/>
        <v>0</v>
      </c>
      <c r="N441" s="62">
        <f t="shared" si="38"/>
        <v>0</v>
      </c>
      <c r="O441" s="456">
        <f t="shared" si="38"/>
        <v>0</v>
      </c>
      <c r="P441" s="62">
        <f t="shared" si="38"/>
        <v>0</v>
      </c>
      <c r="Q441" s="113">
        <f t="shared" si="38"/>
        <v>0</v>
      </c>
      <c r="R441" s="62">
        <f t="shared" si="38"/>
        <v>0</v>
      </c>
      <c r="S441" s="206">
        <f>SUM(I441:R441)</f>
        <v>0</v>
      </c>
      <c r="T441" s="643"/>
      <c r="U441" s="643"/>
      <c r="V441" s="643"/>
      <c r="W441" s="643"/>
      <c r="X441" s="643"/>
      <c r="Y441" s="643"/>
      <c r="Z441" s="643"/>
      <c r="AA441" s="643"/>
      <c r="AB441" s="643"/>
      <c r="AC441" s="643"/>
      <c r="AD441" s="643"/>
      <c r="AE441" s="643"/>
      <c r="AF441" s="643"/>
      <c r="AG441" s="643"/>
      <c r="AH441" s="643"/>
      <c r="AI441" s="643"/>
      <c r="AJ441" s="643"/>
      <c r="AK441" s="643"/>
    </row>
    <row r="442" spans="3:19" ht="12.75">
      <c r="C442" s="8"/>
      <c r="D442" s="309"/>
      <c r="E442" s="309"/>
      <c r="F442" s="403"/>
      <c r="G442" s="463"/>
      <c r="H442" s="51"/>
      <c r="I442" s="202"/>
      <c r="J442" s="100"/>
      <c r="K442" s="202"/>
      <c r="L442" s="441"/>
      <c r="M442" s="207"/>
      <c r="N442" s="207"/>
      <c r="O442" s="490"/>
      <c r="P442" s="202"/>
      <c r="Q442" s="614"/>
      <c r="R442" s="207"/>
      <c r="S442" s="194">
        <f>SUM(N442)</f>
        <v>0</v>
      </c>
    </row>
    <row r="443" spans="3:19" ht="12.75">
      <c r="C443" s="8"/>
      <c r="D443" s="9"/>
      <c r="E443" s="9"/>
      <c r="F443" s="398"/>
      <c r="G443" s="463"/>
      <c r="H443" s="51"/>
      <c r="I443" s="192"/>
      <c r="J443" s="60"/>
      <c r="K443" s="258"/>
      <c r="L443" s="441"/>
      <c r="M443" s="106"/>
      <c r="N443" s="101"/>
      <c r="O443" s="486"/>
      <c r="P443" s="193"/>
      <c r="Q443" s="602"/>
      <c r="R443" s="81"/>
      <c r="S443" s="194">
        <f>SUM(S441:S442)</f>
        <v>0</v>
      </c>
    </row>
    <row r="444" spans="3:19" ht="12.75">
      <c r="C444" s="8"/>
      <c r="D444" s="9"/>
      <c r="E444" s="9"/>
      <c r="F444" s="33"/>
      <c r="G444" s="450"/>
      <c r="H444" s="51"/>
      <c r="I444" s="192"/>
      <c r="J444" s="60"/>
      <c r="K444" s="258"/>
      <c r="L444" s="441"/>
      <c r="M444" s="81"/>
      <c r="N444" s="517"/>
      <c r="O444" s="486"/>
      <c r="P444" s="193"/>
      <c r="Q444" s="602"/>
      <c r="R444" s="81"/>
      <c r="S444" s="194"/>
    </row>
    <row r="445" spans="3:19" ht="12.75">
      <c r="C445" s="8"/>
      <c r="D445" s="9"/>
      <c r="E445" s="9"/>
      <c r="F445" s="410" t="s">
        <v>426</v>
      </c>
      <c r="G445" s="450"/>
      <c r="H445" s="51"/>
      <c r="I445" s="192"/>
      <c r="J445" s="60"/>
      <c r="K445" s="258"/>
      <c r="L445" s="441"/>
      <c r="M445" s="81"/>
      <c r="N445" s="101"/>
      <c r="O445" s="486"/>
      <c r="P445" s="193"/>
      <c r="Q445" s="602"/>
      <c r="R445" s="81"/>
      <c r="S445" s="194"/>
    </row>
    <row r="446" spans="3:19" ht="12.75">
      <c r="C446" s="8"/>
      <c r="D446" s="9"/>
      <c r="E446" s="9"/>
      <c r="F446" s="33"/>
      <c r="G446" s="450"/>
      <c r="H446" s="51"/>
      <c r="I446" s="192"/>
      <c r="J446" s="60"/>
      <c r="K446" s="258"/>
      <c r="L446" s="441"/>
      <c r="M446" s="81"/>
      <c r="N446" s="101"/>
      <c r="O446" s="486"/>
      <c r="P446" s="193"/>
      <c r="Q446" s="602"/>
      <c r="R446" s="81"/>
      <c r="S446" s="194"/>
    </row>
    <row r="447" spans="3:19" ht="12.75">
      <c r="C447" s="8"/>
      <c r="D447" s="43" t="s">
        <v>495</v>
      </c>
      <c r="E447" s="44"/>
      <c r="F447" s="404">
        <v>5531</v>
      </c>
      <c r="G447" s="450"/>
      <c r="H447" s="51"/>
      <c r="I447" s="192"/>
      <c r="J447" s="60"/>
      <c r="K447" s="258"/>
      <c r="L447" s="441"/>
      <c r="M447" s="81"/>
      <c r="N447" s="101"/>
      <c r="O447" s="486"/>
      <c r="P447" s="193"/>
      <c r="Q447" s="602"/>
      <c r="R447" s="81"/>
      <c r="S447" s="194"/>
    </row>
    <row r="448" spans="3:19" ht="12.75">
      <c r="C448" s="8"/>
      <c r="D448" s="324"/>
      <c r="E448" s="9"/>
      <c r="F448" s="33"/>
      <c r="G448" s="450"/>
      <c r="H448" s="51"/>
      <c r="I448" s="192"/>
      <c r="J448" s="60"/>
      <c r="K448" s="258"/>
      <c r="L448" s="441"/>
      <c r="M448" s="81"/>
      <c r="N448" s="101"/>
      <c r="O448" s="486"/>
      <c r="P448" s="193"/>
      <c r="Q448" s="602"/>
      <c r="R448" s="81"/>
      <c r="S448" s="194"/>
    </row>
    <row r="449" spans="3:19" ht="12.75">
      <c r="C449" s="271">
        <v>100</v>
      </c>
      <c r="D449" s="88" t="s">
        <v>70</v>
      </c>
      <c r="E449" s="340" t="s">
        <v>511</v>
      </c>
      <c r="F449" s="351"/>
      <c r="G449" s="463">
        <f>SUM(I449:R449)</f>
        <v>0</v>
      </c>
      <c r="H449" s="51"/>
      <c r="I449" s="192"/>
      <c r="J449" s="60"/>
      <c r="K449" s="258"/>
      <c r="L449" s="441"/>
      <c r="M449" s="81"/>
      <c r="N449" s="101"/>
      <c r="O449" s="486"/>
      <c r="P449" s="193"/>
      <c r="Q449" s="602"/>
      <c r="R449" s="81"/>
      <c r="S449" s="194"/>
    </row>
    <row r="450" spans="3:19" ht="13.5" thickBot="1">
      <c r="C450" s="356"/>
      <c r="D450" s="353"/>
      <c r="E450" s="354"/>
      <c r="F450" s="413"/>
      <c r="G450" s="464"/>
      <c r="H450" s="64"/>
      <c r="I450" s="274"/>
      <c r="J450" s="60"/>
      <c r="K450" s="258"/>
      <c r="L450" s="441"/>
      <c r="M450" s="81"/>
      <c r="N450" s="101"/>
      <c r="O450" s="486"/>
      <c r="P450" s="193"/>
      <c r="Q450" s="602"/>
      <c r="R450" s="81"/>
      <c r="S450" s="194"/>
    </row>
    <row r="451" spans="3:37" ht="13.5" thickBot="1">
      <c r="C451" s="147"/>
      <c r="D451" s="331" t="s">
        <v>9</v>
      </c>
      <c r="E451" s="332"/>
      <c r="F451" s="391"/>
      <c r="G451" s="457">
        <f>SUM(G448:G450)</f>
        <v>0</v>
      </c>
      <c r="H451" s="64"/>
      <c r="I451" s="62">
        <f aca="true" t="shared" si="39" ref="I451:S451">SUM(I448:I450)</f>
        <v>0</v>
      </c>
      <c r="J451" s="62">
        <f t="shared" si="39"/>
        <v>0</v>
      </c>
      <c r="K451" s="62">
        <f t="shared" si="39"/>
        <v>0</v>
      </c>
      <c r="L451" s="441">
        <f t="shared" si="39"/>
        <v>0</v>
      </c>
      <c r="M451" s="62">
        <f t="shared" si="39"/>
        <v>0</v>
      </c>
      <c r="N451" s="62">
        <f t="shared" si="39"/>
        <v>0</v>
      </c>
      <c r="O451" s="456">
        <f t="shared" si="39"/>
        <v>0</v>
      </c>
      <c r="P451" s="62">
        <f t="shared" si="39"/>
        <v>0</v>
      </c>
      <c r="Q451" s="113">
        <f t="shared" si="39"/>
        <v>0</v>
      </c>
      <c r="R451" s="62">
        <f t="shared" si="39"/>
        <v>0</v>
      </c>
      <c r="S451" s="62">
        <f t="shared" si="39"/>
        <v>0</v>
      </c>
      <c r="T451" s="641"/>
      <c r="U451" s="641"/>
      <c r="V451" s="641"/>
      <c r="W451" s="641"/>
      <c r="X451" s="641"/>
      <c r="Y451" s="641"/>
      <c r="Z451" s="641"/>
      <c r="AA451" s="641"/>
      <c r="AB451" s="641"/>
      <c r="AC451" s="641"/>
      <c r="AD451" s="641"/>
      <c r="AE451" s="641"/>
      <c r="AF451" s="641"/>
      <c r="AG451" s="641"/>
      <c r="AH451" s="641"/>
      <c r="AI451" s="641"/>
      <c r="AJ451" s="641"/>
      <c r="AK451" s="641"/>
    </row>
    <row r="452" spans="3:19" ht="12.75">
      <c r="C452" s="8"/>
      <c r="D452" s="355"/>
      <c r="E452" s="118"/>
      <c r="F452" s="397"/>
      <c r="G452" s="465"/>
      <c r="H452" s="51"/>
      <c r="I452" s="275"/>
      <c r="J452" s="36"/>
      <c r="K452" s="202"/>
      <c r="L452" s="441"/>
      <c r="M452" s="202"/>
      <c r="N452" s="100"/>
      <c r="O452" s="490"/>
      <c r="P452" s="36"/>
      <c r="Q452" s="615"/>
      <c r="R452" s="202"/>
      <c r="S452" s="194"/>
    </row>
    <row r="453" spans="3:19" ht="12.75">
      <c r="C453" s="8"/>
      <c r="D453" s="9"/>
      <c r="E453" s="14"/>
      <c r="F453" s="16"/>
      <c r="G453" s="450"/>
      <c r="H453" s="51"/>
      <c r="I453" s="192"/>
      <c r="J453" s="60"/>
      <c r="K453" s="258"/>
      <c r="L453" s="441"/>
      <c r="M453" s="81"/>
      <c r="N453" s="101"/>
      <c r="O453" s="486"/>
      <c r="P453" s="193"/>
      <c r="Q453" s="602"/>
      <c r="R453" s="81"/>
      <c r="S453" s="194"/>
    </row>
    <row r="454" spans="3:19" ht="12.75">
      <c r="C454" s="8"/>
      <c r="D454" s="9"/>
      <c r="E454" s="14"/>
      <c r="F454" s="16"/>
      <c r="G454" s="450"/>
      <c r="H454" s="51"/>
      <c r="I454" s="192"/>
      <c r="J454" s="60"/>
      <c r="K454" s="258"/>
      <c r="L454" s="441"/>
      <c r="M454" s="81"/>
      <c r="N454" s="101"/>
      <c r="O454" s="486"/>
      <c r="P454" s="193"/>
      <c r="Q454" s="602"/>
      <c r="R454" s="81"/>
      <c r="S454" s="194"/>
    </row>
    <row r="455" spans="3:19" ht="12.75">
      <c r="C455" s="8"/>
      <c r="D455" s="43" t="s">
        <v>129</v>
      </c>
      <c r="E455" s="44"/>
      <c r="F455" s="404">
        <v>5532</v>
      </c>
      <c r="G455" s="450"/>
      <c r="H455" s="51"/>
      <c r="I455" s="192"/>
      <c r="J455" s="60"/>
      <c r="K455" s="258"/>
      <c r="L455" s="441"/>
      <c r="M455" s="81"/>
      <c r="N455" s="101"/>
      <c r="O455" s="486"/>
      <c r="P455" s="193"/>
      <c r="Q455" s="602"/>
      <c r="R455" s="81"/>
      <c r="S455" s="194"/>
    </row>
    <row r="456" spans="3:19" ht="12.75">
      <c r="C456" s="8"/>
      <c r="D456" s="324"/>
      <c r="E456" s="9"/>
      <c r="F456" s="33"/>
      <c r="G456" s="450"/>
      <c r="H456" s="51"/>
      <c r="I456" s="192"/>
      <c r="J456" s="60"/>
      <c r="K456" s="258"/>
      <c r="L456" s="441"/>
      <c r="M456" s="81"/>
      <c r="N456" s="101"/>
      <c r="O456" s="486"/>
      <c r="P456" s="193"/>
      <c r="Q456" s="602"/>
      <c r="R456" s="81"/>
      <c r="S456" s="194"/>
    </row>
    <row r="457" spans="3:19" ht="12.75">
      <c r="C457" s="8"/>
      <c r="D457" s="237" t="s">
        <v>125</v>
      </c>
      <c r="E457" s="248" t="s">
        <v>126</v>
      </c>
      <c r="F457" s="351"/>
      <c r="G457" s="463">
        <f>SUM(I457:R457)</f>
        <v>0</v>
      </c>
      <c r="H457" s="51"/>
      <c r="I457" s="192"/>
      <c r="J457" s="60"/>
      <c r="K457" s="258"/>
      <c r="L457" s="441"/>
      <c r="M457" s="81"/>
      <c r="N457" s="101"/>
      <c r="O457" s="486"/>
      <c r="P457" s="193"/>
      <c r="Q457" s="602"/>
      <c r="R457" s="81"/>
      <c r="S457" s="194"/>
    </row>
    <row r="458" spans="3:19" ht="12.75">
      <c r="C458" s="8"/>
      <c r="D458" s="237"/>
      <c r="E458" s="248"/>
      <c r="F458" s="351"/>
      <c r="G458" s="463">
        <f>SUM(I458:R458)</f>
        <v>0</v>
      </c>
      <c r="H458" s="51"/>
      <c r="I458" s="192"/>
      <c r="J458" s="60"/>
      <c r="K458" s="258"/>
      <c r="L458" s="441"/>
      <c r="M458" s="81"/>
      <c r="N458" s="101"/>
      <c r="O458" s="486"/>
      <c r="P458" s="193"/>
      <c r="Q458" s="602"/>
      <c r="R458" s="81"/>
      <c r="S458" s="194"/>
    </row>
    <row r="459" spans="3:19" ht="15" thickBot="1">
      <c r="C459" s="8"/>
      <c r="D459" s="357"/>
      <c r="E459" s="358"/>
      <c r="F459" s="351"/>
      <c r="G459" s="463"/>
      <c r="H459" s="51"/>
      <c r="I459" s="192"/>
      <c r="J459" s="60"/>
      <c r="K459" s="258"/>
      <c r="L459" s="441"/>
      <c r="M459" s="81"/>
      <c r="N459" s="101"/>
      <c r="O459" s="486"/>
      <c r="P459" s="193"/>
      <c r="Q459" s="602"/>
      <c r="R459" s="81"/>
      <c r="S459" s="194"/>
    </row>
    <row r="460" spans="3:37" ht="13.5" thickBot="1">
      <c r="C460" s="147"/>
      <c r="D460" s="331" t="s">
        <v>9</v>
      </c>
      <c r="E460" s="332"/>
      <c r="F460" s="391"/>
      <c r="G460" s="457">
        <f>SUM(G456:G459)</f>
        <v>0</v>
      </c>
      <c r="H460" s="64"/>
      <c r="I460" s="62">
        <f aca="true" t="shared" si="40" ref="I460:R460">SUM(I456:I459)</f>
        <v>0</v>
      </c>
      <c r="J460" s="62">
        <f t="shared" si="40"/>
        <v>0</v>
      </c>
      <c r="K460" s="62">
        <f t="shared" si="40"/>
        <v>0</v>
      </c>
      <c r="L460" s="441">
        <f t="shared" si="40"/>
        <v>0</v>
      </c>
      <c r="M460" s="62">
        <f t="shared" si="40"/>
        <v>0</v>
      </c>
      <c r="N460" s="62">
        <f t="shared" si="40"/>
        <v>0</v>
      </c>
      <c r="O460" s="456">
        <f t="shared" si="40"/>
        <v>0</v>
      </c>
      <c r="P460" s="62">
        <f t="shared" si="40"/>
        <v>0</v>
      </c>
      <c r="Q460" s="113">
        <f t="shared" si="40"/>
        <v>0</v>
      </c>
      <c r="R460" s="62">
        <f t="shared" si="40"/>
        <v>0</v>
      </c>
      <c r="S460" s="206">
        <f>SUM(I460:R460)</f>
        <v>0</v>
      </c>
      <c r="T460" s="643"/>
      <c r="U460" s="643"/>
      <c r="V460" s="643"/>
      <c r="W460" s="643"/>
      <c r="X460" s="643"/>
      <c r="Y460" s="643"/>
      <c r="Z460" s="643"/>
      <c r="AA460" s="643"/>
      <c r="AB460" s="643"/>
      <c r="AC460" s="643"/>
      <c r="AD460" s="643"/>
      <c r="AE460" s="643"/>
      <c r="AF460" s="643"/>
      <c r="AG460" s="643"/>
      <c r="AH460" s="643"/>
      <c r="AI460" s="643"/>
      <c r="AJ460" s="643"/>
      <c r="AK460" s="643"/>
    </row>
    <row r="461" spans="3:19" ht="12.75">
      <c r="C461" s="8"/>
      <c r="D461" s="359"/>
      <c r="E461" s="118"/>
      <c r="F461" s="410" t="s">
        <v>426</v>
      </c>
      <c r="G461" s="465"/>
      <c r="H461" s="51"/>
      <c r="I461" s="202"/>
      <c r="J461" s="36"/>
      <c r="K461" s="202"/>
      <c r="L461" s="441"/>
      <c r="M461" s="202"/>
      <c r="N461" s="100"/>
      <c r="O461" s="490"/>
      <c r="P461" s="34"/>
      <c r="Q461" s="614"/>
      <c r="R461" s="202"/>
      <c r="S461" s="194"/>
    </row>
    <row r="462" spans="3:19" ht="12.75">
      <c r="C462" s="8"/>
      <c r="D462" s="13"/>
      <c r="E462" s="14"/>
      <c r="F462" s="16"/>
      <c r="G462" s="450"/>
      <c r="H462" s="51"/>
      <c r="I462" s="192"/>
      <c r="J462" s="60"/>
      <c r="K462" s="258"/>
      <c r="L462" s="441"/>
      <c r="M462" s="81"/>
      <c r="N462" s="101"/>
      <c r="O462" s="486"/>
      <c r="P462" s="193"/>
      <c r="Q462" s="602"/>
      <c r="R462" s="81"/>
      <c r="S462" s="194"/>
    </row>
    <row r="463" spans="3:19" ht="12.75">
      <c r="C463" s="8"/>
      <c r="D463" s="13"/>
      <c r="E463" s="14"/>
      <c r="F463" s="16"/>
      <c r="G463" s="450"/>
      <c r="H463" s="51"/>
      <c r="I463" s="192"/>
      <c r="J463" s="60"/>
      <c r="K463" s="258"/>
      <c r="L463" s="441"/>
      <c r="M463" s="81"/>
      <c r="N463" s="101"/>
      <c r="O463" s="486"/>
      <c r="P463" s="193"/>
      <c r="Q463" s="602"/>
      <c r="R463" s="81"/>
      <c r="S463" s="194"/>
    </row>
    <row r="464" spans="3:19" ht="13.5" thickBot="1">
      <c r="C464" s="8"/>
      <c r="D464" s="224"/>
      <c r="E464" s="216"/>
      <c r="F464" s="238"/>
      <c r="G464" s="453"/>
      <c r="H464" s="50" t="s">
        <v>119</v>
      </c>
      <c r="I464" s="192"/>
      <c r="J464" s="60"/>
      <c r="K464" s="258"/>
      <c r="L464" s="441"/>
      <c r="M464" s="81"/>
      <c r="N464" s="101"/>
      <c r="O464" s="486"/>
      <c r="P464" s="193"/>
      <c r="Q464" s="602"/>
      <c r="R464" s="81"/>
      <c r="S464" s="194"/>
    </row>
    <row r="465" spans="3:19" ht="13.5" thickBot="1">
      <c r="C465" s="147"/>
      <c r="D465" s="226" t="s">
        <v>266</v>
      </c>
      <c r="E465" s="227"/>
      <c r="F465" s="414" t="s">
        <v>534</v>
      </c>
      <c r="G465" s="466">
        <v>177000</v>
      </c>
      <c r="H465" s="223">
        <v>0</v>
      </c>
      <c r="I465" s="192"/>
      <c r="J465" s="60"/>
      <c r="K465" s="258"/>
      <c r="L465" s="441"/>
      <c r="M465" s="81"/>
      <c r="N465" s="101"/>
      <c r="O465" s="486"/>
      <c r="P465" s="193"/>
      <c r="Q465" s="602"/>
      <c r="R465" s="81"/>
      <c r="S465" s="194"/>
    </row>
    <row r="466" spans="3:19" ht="12.75">
      <c r="C466" s="8"/>
      <c r="D466" s="117"/>
      <c r="E466" s="118"/>
      <c r="F466" s="383"/>
      <c r="G466" s="455"/>
      <c r="H466" s="51"/>
      <c r="I466" s="192"/>
      <c r="J466" s="60"/>
      <c r="K466" s="258"/>
      <c r="L466" s="441"/>
      <c r="M466" s="81"/>
      <c r="N466" s="101"/>
      <c r="O466" s="486"/>
      <c r="P466" s="193"/>
      <c r="Q466" s="602"/>
      <c r="R466" s="81"/>
      <c r="S466" s="194"/>
    </row>
    <row r="467" spans="2:19" ht="12.75">
      <c r="B467" s="564"/>
      <c r="C467" s="32"/>
      <c r="D467" s="13"/>
      <c r="E467" s="14"/>
      <c r="F467" s="16"/>
      <c r="G467" s="450"/>
      <c r="H467" s="51"/>
      <c r="I467" s="192"/>
      <c r="J467" s="60"/>
      <c r="K467" s="258"/>
      <c r="L467" s="441"/>
      <c r="M467" s="81"/>
      <c r="N467" s="101"/>
      <c r="O467" s="486"/>
      <c r="P467" s="193"/>
      <c r="Q467" s="602"/>
      <c r="R467" s="81"/>
      <c r="S467" s="194"/>
    </row>
    <row r="468" spans="2:19" ht="12.75">
      <c r="B468" s="564"/>
      <c r="C468" s="32"/>
      <c r="D468" s="13"/>
      <c r="E468" s="14"/>
      <c r="F468" s="16"/>
      <c r="G468" s="450"/>
      <c r="H468" s="51"/>
      <c r="I468" s="192"/>
      <c r="J468" s="60"/>
      <c r="K468" s="258"/>
      <c r="L468" s="441"/>
      <c r="M468" s="81"/>
      <c r="N468" s="101"/>
      <c r="O468" s="486"/>
      <c r="P468" s="193"/>
      <c r="Q468" s="602"/>
      <c r="R468" s="81"/>
      <c r="S468" s="194"/>
    </row>
    <row r="469" spans="2:19" ht="12.75">
      <c r="B469" s="564"/>
      <c r="C469" s="32"/>
      <c r="D469" s="94" t="s">
        <v>33</v>
      </c>
      <c r="E469" s="14"/>
      <c r="F469" s="16"/>
      <c r="G469" s="450"/>
      <c r="H469" s="50"/>
      <c r="I469" s="192"/>
      <c r="J469" s="60"/>
      <c r="K469" s="258"/>
      <c r="L469" s="441"/>
      <c r="M469" s="81"/>
      <c r="N469" s="101"/>
      <c r="O469" s="486"/>
      <c r="P469" s="193"/>
      <c r="Q469" s="602"/>
      <c r="R469" s="81"/>
      <c r="S469" s="194"/>
    </row>
    <row r="470" spans="1:19" ht="12.75">
      <c r="A470" s="42" t="s">
        <v>302</v>
      </c>
      <c r="B470" s="564" t="s">
        <v>303</v>
      </c>
      <c r="C470" s="32"/>
      <c r="D470" s="239" t="s">
        <v>304</v>
      </c>
      <c r="E470" s="532"/>
      <c r="F470" s="360" t="s">
        <v>305</v>
      </c>
      <c r="G470" s="450">
        <v>4000</v>
      </c>
      <c r="H470" s="53"/>
      <c r="I470" s="192"/>
      <c r="J470" s="60"/>
      <c r="K470" s="258"/>
      <c r="L470" s="441"/>
      <c r="M470" s="81"/>
      <c r="N470" s="101"/>
      <c r="O470" s="486"/>
      <c r="P470" s="193"/>
      <c r="Q470" s="602"/>
      <c r="R470" s="81"/>
      <c r="S470" s="194"/>
    </row>
    <row r="471" spans="1:19" ht="15" customHeight="1">
      <c r="A471" s="42" t="s">
        <v>302</v>
      </c>
      <c r="B471" s="564" t="s">
        <v>303</v>
      </c>
      <c r="C471" s="32"/>
      <c r="D471" s="239" t="s">
        <v>304</v>
      </c>
      <c r="E471" s="248"/>
      <c r="F471" s="362" t="s">
        <v>306</v>
      </c>
      <c r="G471" s="463">
        <v>2900</v>
      </c>
      <c r="H471" s="53"/>
      <c r="I471" s="192"/>
      <c r="J471" s="60"/>
      <c r="K471" s="258"/>
      <c r="L471" s="441"/>
      <c r="M471" s="81"/>
      <c r="N471" s="101"/>
      <c r="O471" s="486"/>
      <c r="P471" s="193"/>
      <c r="Q471" s="602"/>
      <c r="R471" s="81"/>
      <c r="S471" s="194"/>
    </row>
    <row r="472" spans="1:19" ht="15" customHeight="1">
      <c r="A472" s="42" t="s">
        <v>472</v>
      </c>
      <c r="B472" s="20" t="s">
        <v>461</v>
      </c>
      <c r="C472" s="32"/>
      <c r="D472" s="565" t="s">
        <v>462</v>
      </c>
      <c r="E472" s="248" t="s">
        <v>463</v>
      </c>
      <c r="F472" s="362" t="s">
        <v>464</v>
      </c>
      <c r="G472" s="463">
        <v>-1250</v>
      </c>
      <c r="H472" s="53"/>
      <c r="I472" s="192"/>
      <c r="J472" s="60"/>
      <c r="K472" s="258"/>
      <c r="L472" s="441"/>
      <c r="M472" s="81"/>
      <c r="N472" s="101"/>
      <c r="O472" s="486"/>
      <c r="P472" s="193"/>
      <c r="Q472" s="602"/>
      <c r="R472" s="81"/>
      <c r="S472" s="194"/>
    </row>
    <row r="473" spans="1:19" ht="15" customHeight="1">
      <c r="A473" s="42" t="s">
        <v>472</v>
      </c>
      <c r="B473" s="20" t="s">
        <v>461</v>
      </c>
      <c r="C473" s="32"/>
      <c r="D473" s="565" t="s">
        <v>465</v>
      </c>
      <c r="E473" s="248" t="s">
        <v>60</v>
      </c>
      <c r="F473" s="362" t="s">
        <v>466</v>
      </c>
      <c r="G473" s="463">
        <v>-1000</v>
      </c>
      <c r="H473" s="53"/>
      <c r="I473" s="192"/>
      <c r="J473" s="60"/>
      <c r="K473" s="258"/>
      <c r="L473" s="441"/>
      <c r="M473" s="81"/>
      <c r="N473" s="101"/>
      <c r="O473" s="486"/>
      <c r="P473" s="193"/>
      <c r="Q473" s="602"/>
      <c r="R473" s="81"/>
      <c r="S473" s="194"/>
    </row>
    <row r="474" spans="1:19" ht="15" customHeight="1">
      <c r="A474" s="42" t="s">
        <v>433</v>
      </c>
      <c r="B474" s="20" t="s">
        <v>434</v>
      </c>
      <c r="C474" s="32"/>
      <c r="D474" s="565" t="s">
        <v>435</v>
      </c>
      <c r="E474" s="248"/>
      <c r="F474" s="362" t="s">
        <v>436</v>
      </c>
      <c r="G474" s="463">
        <v>200</v>
      </c>
      <c r="H474" s="566"/>
      <c r="I474" s="192"/>
      <c r="J474" s="60"/>
      <c r="K474" s="258"/>
      <c r="L474" s="441"/>
      <c r="M474" s="81"/>
      <c r="N474" s="101"/>
      <c r="O474" s="486"/>
      <c r="P474" s="193"/>
      <c r="Q474" s="602"/>
      <c r="R474" s="81"/>
      <c r="S474" s="194"/>
    </row>
    <row r="475" spans="1:19" ht="15" customHeight="1">
      <c r="A475" s="42" t="s">
        <v>693</v>
      </c>
      <c r="B475" s="20" t="s">
        <v>694</v>
      </c>
      <c r="C475" s="32"/>
      <c r="D475" s="565" t="s">
        <v>462</v>
      </c>
      <c r="E475" s="248"/>
      <c r="F475" s="362" t="s">
        <v>695</v>
      </c>
      <c r="G475" s="463">
        <v>-350</v>
      </c>
      <c r="H475" s="566"/>
      <c r="I475" s="192"/>
      <c r="J475" s="60"/>
      <c r="K475" s="258"/>
      <c r="L475" s="441"/>
      <c r="M475" s="81"/>
      <c r="N475" s="101"/>
      <c r="O475" s="486"/>
      <c r="P475" s="193"/>
      <c r="Q475" s="602"/>
      <c r="R475" s="81"/>
      <c r="S475" s="194"/>
    </row>
    <row r="476" spans="1:19" ht="15" customHeight="1">
      <c r="A476" s="42" t="s">
        <v>696</v>
      </c>
      <c r="B476" s="20" t="s">
        <v>697</v>
      </c>
      <c r="C476" s="32"/>
      <c r="D476" s="565" t="s">
        <v>462</v>
      </c>
      <c r="E476" s="248"/>
      <c r="F476" s="362" t="s">
        <v>698</v>
      </c>
      <c r="G476" s="463">
        <v>-147</v>
      </c>
      <c r="H476" s="566"/>
      <c r="I476" s="192"/>
      <c r="J476" s="60"/>
      <c r="K476" s="258"/>
      <c r="L476" s="441"/>
      <c r="M476" s="81"/>
      <c r="N476" s="101"/>
      <c r="O476" s="486"/>
      <c r="P476" s="193"/>
      <c r="Q476" s="602"/>
      <c r="R476" s="81"/>
      <c r="S476" s="194"/>
    </row>
    <row r="477" spans="1:19" ht="15" customHeight="1">
      <c r="A477" s="42" t="s">
        <v>696</v>
      </c>
      <c r="B477" s="20" t="s">
        <v>699</v>
      </c>
      <c r="C477" s="32"/>
      <c r="D477" s="565" t="s">
        <v>462</v>
      </c>
      <c r="E477" s="248"/>
      <c r="F477" s="362" t="s">
        <v>700</v>
      </c>
      <c r="G477" s="463">
        <v>-450</v>
      </c>
      <c r="H477" s="566"/>
      <c r="I477" s="192"/>
      <c r="J477" s="60"/>
      <c r="K477" s="258"/>
      <c r="L477" s="441"/>
      <c r="M477" s="81"/>
      <c r="N477" s="101"/>
      <c r="O477" s="486"/>
      <c r="P477" s="193"/>
      <c r="Q477" s="602"/>
      <c r="R477" s="81"/>
      <c r="S477" s="194"/>
    </row>
    <row r="478" spans="1:19" ht="15" customHeight="1">
      <c r="A478" s="42" t="s">
        <v>701</v>
      </c>
      <c r="B478" s="20" t="s">
        <v>702</v>
      </c>
      <c r="C478" s="32"/>
      <c r="D478" s="565" t="s">
        <v>703</v>
      </c>
      <c r="E478" s="248"/>
      <c r="F478" s="362" t="s">
        <v>704</v>
      </c>
      <c r="G478" s="463">
        <v>260</v>
      </c>
      <c r="H478" s="566"/>
      <c r="I478" s="192"/>
      <c r="J478" s="60"/>
      <c r="K478" s="258"/>
      <c r="L478" s="441"/>
      <c r="M478" s="81"/>
      <c r="N478" s="101"/>
      <c r="O478" s="486"/>
      <c r="P478" s="193"/>
      <c r="Q478" s="602"/>
      <c r="R478" s="81"/>
      <c r="S478" s="194"/>
    </row>
    <row r="479" spans="2:19" ht="12.75">
      <c r="B479" s="339"/>
      <c r="C479" s="32"/>
      <c r="D479" s="228" t="s">
        <v>409</v>
      </c>
      <c r="E479" s="229"/>
      <c r="F479" s="415"/>
      <c r="G479" s="467">
        <f>SUM(G470:G478)</f>
        <v>4163</v>
      </c>
      <c r="H479" s="467">
        <f>SUM(H470:H473)</f>
        <v>0</v>
      </c>
      <c r="I479" s="192"/>
      <c r="J479" s="60"/>
      <c r="K479" s="258"/>
      <c r="L479" s="441"/>
      <c r="M479" s="81"/>
      <c r="N479" s="101"/>
      <c r="O479" s="486"/>
      <c r="P479" s="193"/>
      <c r="Q479" s="602"/>
      <c r="R479" s="81"/>
      <c r="S479" s="194"/>
    </row>
    <row r="480" spans="2:19" ht="12.75">
      <c r="B480" s="339"/>
      <c r="C480" s="32"/>
      <c r="D480" s="117"/>
      <c r="E480" s="118"/>
      <c r="F480" s="383"/>
      <c r="G480" s="455"/>
      <c r="H480" s="51"/>
      <c r="I480" s="192"/>
      <c r="J480" s="60"/>
      <c r="K480" s="258"/>
      <c r="L480" s="441"/>
      <c r="M480" s="81"/>
      <c r="N480" s="101"/>
      <c r="O480" s="486"/>
      <c r="P480" s="193"/>
      <c r="Q480" s="602"/>
      <c r="R480" s="81"/>
      <c r="S480" s="194"/>
    </row>
    <row r="481" spans="2:19" ht="12.75">
      <c r="B481" s="339"/>
      <c r="C481" s="32"/>
      <c r="D481" s="363" t="s">
        <v>264</v>
      </c>
      <c r="E481" s="14"/>
      <c r="F481" s="16"/>
      <c r="G481" s="450"/>
      <c r="H481" s="51"/>
      <c r="I481" s="192"/>
      <c r="J481" s="60"/>
      <c r="K481" s="258"/>
      <c r="L481" s="441"/>
      <c r="M481" s="81"/>
      <c r="N481" s="101"/>
      <c r="O481" s="486"/>
      <c r="P481" s="193"/>
      <c r="Q481" s="602"/>
      <c r="R481" s="81"/>
      <c r="S481" s="194"/>
    </row>
    <row r="482" spans="2:19" ht="12.75">
      <c r="B482" s="339"/>
      <c r="C482" s="430"/>
      <c r="D482" s="431"/>
      <c r="E482" s="14"/>
      <c r="F482" s="16"/>
      <c r="G482" s="450"/>
      <c r="H482" s="51"/>
      <c r="I482" s="192"/>
      <c r="J482" s="60"/>
      <c r="K482" s="258"/>
      <c r="L482" s="441"/>
      <c r="M482" s="81"/>
      <c r="N482" s="101"/>
      <c r="O482" s="486"/>
      <c r="P482" s="193"/>
      <c r="Q482" s="602"/>
      <c r="R482" s="81"/>
      <c r="S482" s="194"/>
    </row>
    <row r="483" spans="2:19" ht="12.75">
      <c r="B483" s="339"/>
      <c r="C483" s="430"/>
      <c r="D483" s="431"/>
      <c r="E483" s="435"/>
      <c r="F483" s="16"/>
      <c r="G483" s="450"/>
      <c r="H483" s="51"/>
      <c r="I483" s="192"/>
      <c r="J483" s="60"/>
      <c r="K483" s="258"/>
      <c r="L483" s="441"/>
      <c r="M483" s="81"/>
      <c r="N483" s="101"/>
      <c r="O483" s="486"/>
      <c r="P483" s="193"/>
      <c r="Q483" s="602"/>
      <c r="R483" s="81"/>
      <c r="S483" s="194"/>
    </row>
    <row r="484" spans="2:19" ht="12.75">
      <c r="B484" s="339"/>
      <c r="C484" s="430"/>
      <c r="D484" s="239"/>
      <c r="E484" s="14"/>
      <c r="F484" s="16"/>
      <c r="G484" s="450"/>
      <c r="H484" s="51"/>
      <c r="I484" s="192"/>
      <c r="J484" s="60"/>
      <c r="K484" s="258"/>
      <c r="L484" s="441"/>
      <c r="M484" s="81"/>
      <c r="N484" s="101"/>
      <c r="O484" s="486"/>
      <c r="P484" s="193"/>
      <c r="Q484" s="602"/>
      <c r="R484" s="81"/>
      <c r="S484" s="194"/>
    </row>
    <row r="485" spans="2:19" ht="12.75">
      <c r="B485" s="339"/>
      <c r="C485" s="430"/>
      <c r="D485" s="239"/>
      <c r="E485" s="14"/>
      <c r="F485" s="16"/>
      <c r="G485" s="450"/>
      <c r="H485" s="51"/>
      <c r="I485" s="192"/>
      <c r="J485" s="60"/>
      <c r="K485" s="258"/>
      <c r="L485" s="441"/>
      <c r="M485" s="81"/>
      <c r="N485" s="101"/>
      <c r="O485" s="486"/>
      <c r="P485" s="193"/>
      <c r="Q485" s="602"/>
      <c r="R485" s="81"/>
      <c r="S485" s="194"/>
    </row>
    <row r="486" spans="2:19" ht="12.75">
      <c r="B486" s="339"/>
      <c r="C486" s="32"/>
      <c r="D486" s="361"/>
      <c r="E486" s="216"/>
      <c r="F486" s="238"/>
      <c r="G486" s="453"/>
      <c r="H486" s="51"/>
      <c r="I486" s="192"/>
      <c r="J486" s="60"/>
      <c r="K486" s="258"/>
      <c r="L486" s="441"/>
      <c r="M486" s="81"/>
      <c r="N486" s="101"/>
      <c r="O486" s="486"/>
      <c r="P486" s="193"/>
      <c r="Q486" s="602"/>
      <c r="R486" s="81"/>
      <c r="S486" s="194"/>
    </row>
    <row r="487" spans="2:19" ht="12.75">
      <c r="B487" s="339"/>
      <c r="C487" s="32"/>
      <c r="D487" s="230" t="s">
        <v>444</v>
      </c>
      <c r="E487" s="231"/>
      <c r="F487" s="416"/>
      <c r="G487" s="468">
        <f>SUM(G482:G486)</f>
        <v>0</v>
      </c>
      <c r="H487" s="51"/>
      <c r="I487" s="192"/>
      <c r="J487" s="60"/>
      <c r="K487" s="258"/>
      <c r="L487" s="441"/>
      <c r="M487" s="81"/>
      <c r="N487" s="101"/>
      <c r="O487" s="486"/>
      <c r="P487" s="193"/>
      <c r="Q487" s="602"/>
      <c r="R487" s="81"/>
      <c r="S487" s="194"/>
    </row>
    <row r="488" spans="2:19" ht="12.75">
      <c r="B488" s="339"/>
      <c r="C488" s="32"/>
      <c r="D488" s="117"/>
      <c r="E488" s="118"/>
      <c r="F488" s="383"/>
      <c r="G488" s="455"/>
      <c r="H488" s="51"/>
      <c r="I488" s="192"/>
      <c r="J488" s="60"/>
      <c r="K488" s="258"/>
      <c r="L488" s="441"/>
      <c r="M488" s="81"/>
      <c r="N488" s="101"/>
      <c r="O488" s="486"/>
      <c r="P488" s="193"/>
      <c r="Q488" s="602"/>
      <c r="R488" s="81"/>
      <c r="S488" s="194"/>
    </row>
    <row r="489" spans="2:19" ht="12.75">
      <c r="B489" s="339"/>
      <c r="D489" s="117"/>
      <c r="E489" s="118"/>
      <c r="F489" s="383"/>
      <c r="G489" s="455"/>
      <c r="H489" s="51"/>
      <c r="I489" s="192"/>
      <c r="J489" s="60"/>
      <c r="K489" s="258"/>
      <c r="L489" s="441"/>
      <c r="M489" s="81"/>
      <c r="N489" s="101"/>
      <c r="O489" s="486"/>
      <c r="P489" s="193"/>
      <c r="Q489" s="602"/>
      <c r="R489" s="81"/>
      <c r="S489" s="194"/>
    </row>
    <row r="490" spans="2:19" ht="12.75">
      <c r="B490" s="339"/>
      <c r="D490" s="363" t="s">
        <v>533</v>
      </c>
      <c r="E490" s="118"/>
      <c r="F490" s="383"/>
      <c r="G490" s="455"/>
      <c r="H490" s="51"/>
      <c r="I490" s="192"/>
      <c r="J490" s="60"/>
      <c r="K490" s="258"/>
      <c r="L490" s="441"/>
      <c r="M490" s="81"/>
      <c r="N490" s="101"/>
      <c r="O490" s="486"/>
      <c r="P490" s="193"/>
      <c r="Q490" s="602"/>
      <c r="R490" s="81"/>
      <c r="S490" s="194"/>
    </row>
    <row r="491" spans="1:19" ht="12.75">
      <c r="A491" s="42" t="s">
        <v>307</v>
      </c>
      <c r="B491" s="339" t="s">
        <v>707</v>
      </c>
      <c r="C491" s="557"/>
      <c r="D491" s="117" t="s">
        <v>308</v>
      </c>
      <c r="E491" s="118"/>
      <c r="F491" s="383" t="s">
        <v>309</v>
      </c>
      <c r="G491" s="455">
        <v>25000</v>
      </c>
      <c r="H491" s="51"/>
      <c r="I491" s="192"/>
      <c r="J491" s="60"/>
      <c r="K491" s="258"/>
      <c r="L491" s="441"/>
      <c r="M491" s="81"/>
      <c r="N491" s="101"/>
      <c r="O491" s="486"/>
      <c r="P491" s="193"/>
      <c r="Q491" s="602"/>
      <c r="R491" s="81"/>
      <c r="S491" s="194"/>
    </row>
    <row r="492" spans="1:19" ht="12.75">
      <c r="A492" s="42" t="s">
        <v>705</v>
      </c>
      <c r="B492" s="339" t="s">
        <v>706</v>
      </c>
      <c r="C492" s="289"/>
      <c r="D492" s="342" t="s">
        <v>708</v>
      </c>
      <c r="E492" s="248"/>
      <c r="F492" s="402" t="s">
        <v>709</v>
      </c>
      <c r="G492" s="463">
        <v>3300</v>
      </c>
      <c r="H492" s="51"/>
      <c r="I492" s="192"/>
      <c r="J492" s="60"/>
      <c r="K492" s="258"/>
      <c r="L492" s="441"/>
      <c r="M492" s="81"/>
      <c r="N492" s="101"/>
      <c r="O492" s="486"/>
      <c r="P492" s="193"/>
      <c r="Q492" s="602"/>
      <c r="R492" s="81"/>
      <c r="S492" s="194"/>
    </row>
    <row r="493" spans="2:19" ht="12.75">
      <c r="B493" s="339"/>
      <c r="D493" s="230" t="s">
        <v>443</v>
      </c>
      <c r="E493" s="231"/>
      <c r="F493" s="416"/>
      <c r="G493" s="468">
        <f>SUM(G491:G492)</f>
        <v>28300</v>
      </c>
      <c r="H493" s="51"/>
      <c r="I493" s="192"/>
      <c r="J493" s="60"/>
      <c r="K493" s="258"/>
      <c r="L493" s="441"/>
      <c r="M493" s="81"/>
      <c r="N493" s="101"/>
      <c r="O493" s="486"/>
      <c r="P493" s="193"/>
      <c r="Q493" s="602"/>
      <c r="R493" s="81"/>
      <c r="S493" s="194"/>
    </row>
    <row r="494" spans="2:19" ht="12.75">
      <c r="B494" s="339"/>
      <c r="D494" s="117"/>
      <c r="E494" s="118"/>
      <c r="F494" s="383"/>
      <c r="G494" s="455"/>
      <c r="H494" s="51"/>
      <c r="I494" s="192"/>
      <c r="J494" s="60"/>
      <c r="K494" s="258"/>
      <c r="L494" s="441"/>
      <c r="M494" s="81"/>
      <c r="N494" s="101"/>
      <c r="O494" s="486"/>
      <c r="P494" s="193"/>
      <c r="Q494" s="602"/>
      <c r="R494" s="81"/>
      <c r="S494" s="194"/>
    </row>
    <row r="495" spans="2:19" ht="12.75">
      <c r="B495" s="339"/>
      <c r="D495" s="117"/>
      <c r="E495" s="118"/>
      <c r="F495" s="383"/>
      <c r="G495" s="455"/>
      <c r="H495" s="51"/>
      <c r="I495" s="192"/>
      <c r="J495" s="60"/>
      <c r="K495" s="258"/>
      <c r="L495" s="441"/>
      <c r="M495" s="81"/>
      <c r="N495" s="101"/>
      <c r="O495" s="486"/>
      <c r="P495" s="193"/>
      <c r="Q495" s="602"/>
      <c r="R495" s="81"/>
      <c r="S495" s="194"/>
    </row>
    <row r="496" spans="2:19" ht="12.75">
      <c r="B496" s="339"/>
      <c r="D496" s="117"/>
      <c r="E496" s="118"/>
      <c r="F496" s="383"/>
      <c r="G496" s="455"/>
      <c r="H496" s="51"/>
      <c r="I496" s="192"/>
      <c r="J496" s="60"/>
      <c r="K496" s="258"/>
      <c r="L496" s="441"/>
      <c r="M496" s="81"/>
      <c r="N496" s="101"/>
      <c r="O496" s="486"/>
      <c r="P496" s="193"/>
      <c r="Q496" s="602"/>
      <c r="R496" s="81"/>
      <c r="S496" s="194"/>
    </row>
    <row r="497" spans="2:19" ht="12.75">
      <c r="B497" s="339"/>
      <c r="D497" s="364" t="s">
        <v>18</v>
      </c>
      <c r="E497" s="365"/>
      <c r="F497" s="16"/>
      <c r="G497" s="450"/>
      <c r="H497" s="51"/>
      <c r="I497" s="192"/>
      <c r="J497" s="60"/>
      <c r="K497" s="258"/>
      <c r="L497" s="441"/>
      <c r="M497" s="81"/>
      <c r="N497" s="101"/>
      <c r="O497" s="486"/>
      <c r="P497" s="193"/>
      <c r="Q497" s="602"/>
      <c r="R497" s="81"/>
      <c r="S497" s="194"/>
    </row>
    <row r="498" spans="1:19" ht="12.75">
      <c r="A498" s="42" t="s">
        <v>110</v>
      </c>
      <c r="B498" s="339" t="s">
        <v>469</v>
      </c>
      <c r="C498" s="430"/>
      <c r="D498" s="239" t="s">
        <v>375</v>
      </c>
      <c r="E498" s="14" t="s">
        <v>377</v>
      </c>
      <c r="F498" s="86" t="s">
        <v>376</v>
      </c>
      <c r="G498" s="450">
        <v>20000</v>
      </c>
      <c r="H498" s="51"/>
      <c r="I498" s="192"/>
      <c r="J498" s="60"/>
      <c r="K498" s="258"/>
      <c r="L498" s="441"/>
      <c r="M498" s="81"/>
      <c r="N498" s="101"/>
      <c r="O498" s="486"/>
      <c r="P498" s="193"/>
      <c r="Q498" s="602"/>
      <c r="R498" s="81"/>
      <c r="S498" s="194"/>
    </row>
    <row r="499" spans="2:19" ht="12.75">
      <c r="B499" s="339"/>
      <c r="C499" s="32"/>
      <c r="D499" s="361"/>
      <c r="E499" s="216"/>
      <c r="F499" s="333"/>
      <c r="G499" s="453"/>
      <c r="H499" s="51"/>
      <c r="I499" s="192"/>
      <c r="J499" s="60"/>
      <c r="K499" s="258"/>
      <c r="L499" s="441"/>
      <c r="M499" s="81"/>
      <c r="N499" s="101"/>
      <c r="O499" s="486"/>
      <c r="P499" s="193"/>
      <c r="Q499" s="602"/>
      <c r="R499" s="81"/>
      <c r="S499" s="194"/>
    </row>
    <row r="500" spans="2:19" ht="12.75">
      <c r="B500" s="339"/>
      <c r="C500" s="32"/>
      <c r="D500" s="232" t="s">
        <v>489</v>
      </c>
      <c r="E500" s="229"/>
      <c r="F500" s="415"/>
      <c r="G500" s="467">
        <f>SUM(G497:G499)</f>
        <v>20000</v>
      </c>
      <c r="H500" s="51"/>
      <c r="I500" s="192"/>
      <c r="J500" s="60"/>
      <c r="K500" s="258"/>
      <c r="L500" s="441"/>
      <c r="M500" s="81"/>
      <c r="N500" s="101"/>
      <c r="O500" s="486"/>
      <c r="P500" s="193"/>
      <c r="Q500" s="602"/>
      <c r="R500" s="81"/>
      <c r="S500" s="194"/>
    </row>
    <row r="501" spans="2:19" ht="12.75">
      <c r="B501" s="339"/>
      <c r="C501" s="32"/>
      <c r="D501" s="117"/>
      <c r="E501" s="118"/>
      <c r="F501" s="383"/>
      <c r="G501" s="455"/>
      <c r="H501" s="51"/>
      <c r="I501" s="192"/>
      <c r="J501" s="60"/>
      <c r="K501" s="258"/>
      <c r="L501" s="441"/>
      <c r="M501" s="81"/>
      <c r="N501" s="101"/>
      <c r="O501" s="486"/>
      <c r="P501" s="193"/>
      <c r="Q501" s="602"/>
      <c r="R501" s="81"/>
      <c r="S501" s="194"/>
    </row>
    <row r="502" spans="2:19" ht="12.75">
      <c r="B502" s="339"/>
      <c r="C502" s="32"/>
      <c r="D502" s="364" t="s">
        <v>447</v>
      </c>
      <c r="E502" s="118"/>
      <c r="F502" s="383"/>
      <c r="G502" s="455"/>
      <c r="H502" s="51"/>
      <c r="I502" s="192"/>
      <c r="J502" s="60"/>
      <c r="K502" s="258"/>
      <c r="L502" s="441"/>
      <c r="M502" s="81"/>
      <c r="N502" s="101"/>
      <c r="O502" s="486"/>
      <c r="P502" s="193"/>
      <c r="Q502" s="602"/>
      <c r="R502" s="81"/>
      <c r="S502" s="194"/>
    </row>
    <row r="503" spans="2:19" ht="12.75">
      <c r="B503" s="339"/>
      <c r="C503" s="32"/>
      <c r="D503" s="117"/>
      <c r="E503" s="118"/>
      <c r="F503" s="383"/>
      <c r="G503" s="455"/>
      <c r="H503" s="51"/>
      <c r="I503" s="192"/>
      <c r="J503" s="60"/>
      <c r="K503" s="258"/>
      <c r="L503" s="441"/>
      <c r="M503" s="81"/>
      <c r="N503" s="101"/>
      <c r="O503" s="486"/>
      <c r="P503" s="193"/>
      <c r="Q503" s="602"/>
      <c r="R503" s="81"/>
      <c r="S503" s="194"/>
    </row>
    <row r="504" spans="2:19" ht="12.75">
      <c r="B504" s="339"/>
      <c r="C504" s="32"/>
      <c r="D504" s="117"/>
      <c r="E504" s="216"/>
      <c r="F504" s="238"/>
      <c r="G504" s="453"/>
      <c r="H504" s="51"/>
      <c r="I504" s="192"/>
      <c r="J504" s="60"/>
      <c r="K504" s="258"/>
      <c r="L504" s="441"/>
      <c r="M504" s="81"/>
      <c r="N504" s="101"/>
      <c r="O504" s="486"/>
      <c r="P504" s="193"/>
      <c r="Q504" s="602"/>
      <c r="R504" s="81"/>
      <c r="S504" s="194"/>
    </row>
    <row r="505" spans="2:19" ht="12.75">
      <c r="B505" s="339"/>
      <c r="C505" s="32"/>
      <c r="D505" s="232" t="s">
        <v>442</v>
      </c>
      <c r="E505" s="229"/>
      <c r="F505" s="415"/>
      <c r="G505" s="467">
        <f>SUM(G502:G504)</f>
        <v>0</v>
      </c>
      <c r="H505" s="51"/>
      <c r="I505" s="192"/>
      <c r="J505" s="60"/>
      <c r="K505" s="258"/>
      <c r="L505" s="441"/>
      <c r="M505" s="81"/>
      <c r="N505" s="101"/>
      <c r="O505" s="486"/>
      <c r="P505" s="193"/>
      <c r="Q505" s="602"/>
      <c r="R505" s="81"/>
      <c r="S505" s="194"/>
    </row>
    <row r="506" spans="2:19" ht="12.75">
      <c r="B506" s="339"/>
      <c r="C506" s="32"/>
      <c r="D506" s="117"/>
      <c r="E506" s="118"/>
      <c r="F506" s="383"/>
      <c r="G506" s="455"/>
      <c r="H506" s="51"/>
      <c r="I506" s="234"/>
      <c r="J506" s="60"/>
      <c r="K506" s="258"/>
      <c r="L506" s="441"/>
      <c r="M506" s="81"/>
      <c r="N506" s="101"/>
      <c r="O506" s="486"/>
      <c r="P506" s="193"/>
      <c r="Q506" s="602"/>
      <c r="R506" s="81"/>
      <c r="S506" s="194"/>
    </row>
    <row r="507" spans="2:19" ht="12.75">
      <c r="B507" s="339"/>
      <c r="C507" s="32"/>
      <c r="D507" s="342"/>
      <c r="E507" s="248"/>
      <c r="F507" s="402"/>
      <c r="G507" s="463"/>
      <c r="H507" s="425"/>
      <c r="I507" s="234"/>
      <c r="J507" s="60"/>
      <c r="K507" s="258"/>
      <c r="L507" s="441"/>
      <c r="M507" s="81"/>
      <c r="N507" s="101"/>
      <c r="O507" s="486"/>
      <c r="P507" s="193"/>
      <c r="Q507" s="602"/>
      <c r="R507" s="81"/>
      <c r="S507" s="194"/>
    </row>
    <row r="508" spans="2:19" ht="12.75">
      <c r="B508" s="339"/>
      <c r="C508" s="32"/>
      <c r="D508" s="342"/>
      <c r="E508" s="248"/>
      <c r="F508" s="402"/>
      <c r="G508" s="463"/>
      <c r="H508" s="525"/>
      <c r="I508" s="234"/>
      <c r="J508" s="60"/>
      <c r="K508" s="258"/>
      <c r="L508" s="441"/>
      <c r="M508" s="81"/>
      <c r="N508" s="101"/>
      <c r="O508" s="486"/>
      <c r="P508" s="193"/>
      <c r="Q508" s="602"/>
      <c r="R508" s="81"/>
      <c r="S508" s="194"/>
    </row>
    <row r="509" spans="2:19" ht="13.5" thickBot="1">
      <c r="B509" s="339"/>
      <c r="C509" s="32"/>
      <c r="D509" s="342"/>
      <c r="E509" s="248"/>
      <c r="F509" s="402"/>
      <c r="G509" s="469" t="s">
        <v>16</v>
      </c>
      <c r="H509" s="523"/>
      <c r="I509" s="234"/>
      <c r="J509" s="60"/>
      <c r="K509" s="258"/>
      <c r="L509" s="441"/>
      <c r="M509" s="81"/>
      <c r="N509" s="101"/>
      <c r="O509" s="486"/>
      <c r="P509" s="193"/>
      <c r="Q509" s="602"/>
      <c r="R509" s="81"/>
      <c r="S509" s="194"/>
    </row>
    <row r="510" spans="2:19" ht="13.5" thickBot="1">
      <c r="B510" s="339"/>
      <c r="D510" s="233" t="s">
        <v>254</v>
      </c>
      <c r="E510" s="225"/>
      <c r="F510" s="417" t="s">
        <v>35</v>
      </c>
      <c r="G510" s="470">
        <f>SUM(G505+G500+G493+G487+G479+G465)</f>
        <v>229463</v>
      </c>
      <c r="H510" s="558" t="s">
        <v>710</v>
      </c>
      <c r="J510" s="60"/>
      <c r="K510" s="258"/>
      <c r="L510" s="441"/>
      <c r="M510" s="81"/>
      <c r="N510" s="101"/>
      <c r="O510" s="486"/>
      <c r="P510" s="193"/>
      <c r="Q510" s="602"/>
      <c r="R510" s="81"/>
      <c r="S510" s="194"/>
    </row>
    <row r="511" spans="2:19" ht="12.75">
      <c r="B511" s="339"/>
      <c r="C511" s="32"/>
      <c r="D511" s="235"/>
      <c r="E511" s="118"/>
      <c r="F511" s="418"/>
      <c r="G511" s="471"/>
      <c r="H511" s="31"/>
      <c r="I511" s="234"/>
      <c r="J511" s="60"/>
      <c r="K511" s="258"/>
      <c r="L511" s="441"/>
      <c r="M511" s="81"/>
      <c r="N511" s="101"/>
      <c r="O511" s="486"/>
      <c r="P511" s="193"/>
      <c r="Q511" s="602"/>
      <c r="R511" s="81"/>
      <c r="S511" s="194"/>
    </row>
    <row r="512" spans="3:19" ht="12.75">
      <c r="C512" s="8"/>
      <c r="D512" s="224"/>
      <c r="E512" s="216"/>
      <c r="F512" s="238"/>
      <c r="G512" s="472"/>
      <c r="H512" s="524"/>
      <c r="I512" s="234"/>
      <c r="J512" s="60"/>
      <c r="K512" s="258"/>
      <c r="L512" s="441"/>
      <c r="M512" s="81"/>
      <c r="N512" s="101"/>
      <c r="O512" s="486"/>
      <c r="P512" s="193"/>
      <c r="Q512" s="602"/>
      <c r="R512" s="81"/>
      <c r="S512" s="194"/>
    </row>
    <row r="513" spans="3:19" ht="12.75">
      <c r="C513" s="8"/>
      <c r="D513" s="342"/>
      <c r="E513" s="248"/>
      <c r="F513" s="402"/>
      <c r="G513" s="526"/>
      <c r="H513" s="524"/>
      <c r="I513" s="234"/>
      <c r="J513" s="60"/>
      <c r="K513" s="258"/>
      <c r="L513" s="441"/>
      <c r="M513" s="81"/>
      <c r="N513" s="101"/>
      <c r="O513" s="486"/>
      <c r="P513" s="193"/>
      <c r="Q513" s="602"/>
      <c r="R513" s="81"/>
      <c r="S513" s="194"/>
    </row>
    <row r="514" spans="3:19" ht="12.75">
      <c r="C514" s="8"/>
      <c r="D514" s="572"/>
      <c r="E514" s="573"/>
      <c r="F514" s="574"/>
      <c r="G514" s="575"/>
      <c r="H514" s="524"/>
      <c r="I514" s="234"/>
      <c r="J514" s="60"/>
      <c r="K514" s="258"/>
      <c r="L514" s="441"/>
      <c r="M514" s="81"/>
      <c r="N514" s="101"/>
      <c r="O514" s="486"/>
      <c r="P514" s="193"/>
      <c r="Q514" s="602"/>
      <c r="R514" s="81"/>
      <c r="S514" s="194"/>
    </row>
    <row r="515" spans="3:19" ht="12.75">
      <c r="C515" s="8"/>
      <c r="D515" s="366" t="s">
        <v>371</v>
      </c>
      <c r="E515" s="570" t="s">
        <v>408</v>
      </c>
      <c r="F515" s="576" t="s">
        <v>371</v>
      </c>
      <c r="G515" s="571">
        <f>SUM(G541)</f>
        <v>225028.714</v>
      </c>
      <c r="H515" s="63">
        <f>SUM(H541)</f>
        <v>225028.714</v>
      </c>
      <c r="I515" s="192"/>
      <c r="J515" s="60"/>
      <c r="K515" s="258"/>
      <c r="L515" s="441"/>
      <c r="M515" s="81"/>
      <c r="N515" s="101"/>
      <c r="O515" s="486"/>
      <c r="P515" s="193"/>
      <c r="Q515" s="602"/>
      <c r="R515" s="81"/>
      <c r="S515" s="194"/>
    </row>
    <row r="516" spans="3:19" ht="12.75">
      <c r="C516" s="8"/>
      <c r="D516" s="247" t="s">
        <v>490</v>
      </c>
      <c r="E516" s="367" t="s">
        <v>408</v>
      </c>
      <c r="F516" s="577" t="s">
        <v>490</v>
      </c>
      <c r="G516" s="473">
        <f>SUM(G510-G515)</f>
        <v>4434.285999999993</v>
      </c>
      <c r="H516" s="63"/>
      <c r="I516" s="192"/>
      <c r="J516" s="60"/>
      <c r="K516" s="258"/>
      <c r="L516" s="441"/>
      <c r="M516" s="81"/>
      <c r="N516" s="101"/>
      <c r="O516" s="486"/>
      <c r="P516" s="193"/>
      <c r="Q516" s="602"/>
      <c r="R516" s="81"/>
      <c r="S516" s="194"/>
    </row>
    <row r="517" spans="3:19" ht="15">
      <c r="C517" s="8"/>
      <c r="D517" s="368" t="s">
        <v>146</v>
      </c>
      <c r="E517" s="246"/>
      <c r="F517" s="419"/>
      <c r="G517" s="474"/>
      <c r="H517" s="63"/>
      <c r="I517" s="192"/>
      <c r="J517" s="60"/>
      <c r="K517" s="258"/>
      <c r="L517" s="441"/>
      <c r="M517" s="81"/>
      <c r="N517" s="101"/>
      <c r="O517" s="486"/>
      <c r="P517" s="193"/>
      <c r="Q517" s="602"/>
      <c r="R517" s="81"/>
      <c r="S517" s="194"/>
    </row>
    <row r="518" spans="3:19" ht="12.75">
      <c r="C518" s="8"/>
      <c r="D518" s="369"/>
      <c r="E518" s="236"/>
      <c r="F518" s="386"/>
      <c r="G518" s="475"/>
      <c r="H518" s="53"/>
      <c r="I518" s="192"/>
      <c r="J518" s="60"/>
      <c r="K518" s="258"/>
      <c r="L518" s="441"/>
      <c r="M518" s="81"/>
      <c r="N518" s="101"/>
      <c r="O518" s="486"/>
      <c r="P518" s="193"/>
      <c r="Q518" s="602"/>
      <c r="R518" s="81"/>
      <c r="S518" s="194"/>
    </row>
    <row r="519" spans="3:19" ht="12.75">
      <c r="C519" s="8"/>
      <c r="D519" s="18"/>
      <c r="E519" s="427"/>
      <c r="F519" s="428"/>
      <c r="G519" s="476"/>
      <c r="H519" s="53"/>
      <c r="I519" s="429"/>
      <c r="J519" s="111"/>
      <c r="K519" s="254"/>
      <c r="L519" s="543"/>
      <c r="M519" s="174"/>
      <c r="N519" s="144"/>
      <c r="O519" s="475"/>
      <c r="P519" s="175"/>
      <c r="Q519" s="598"/>
      <c r="R519" s="174"/>
      <c r="S519" s="194"/>
    </row>
    <row r="520" spans="3:19" ht="12.75">
      <c r="C520" s="8"/>
      <c r="D520" s="117"/>
      <c r="E520" s="118"/>
      <c r="F520" s="383"/>
      <c r="G520" s="455"/>
      <c r="H520" s="426"/>
      <c r="I520" s="173"/>
      <c r="J520" s="111"/>
      <c r="K520" s="254"/>
      <c r="L520" s="543"/>
      <c r="M520" s="174"/>
      <c r="N520" s="144"/>
      <c r="O520" s="475"/>
      <c r="P520" s="175"/>
      <c r="Q520" s="598"/>
      <c r="R520" s="174"/>
      <c r="S520" s="194"/>
    </row>
    <row r="521" spans="3:37" ht="12.75">
      <c r="C521" s="8"/>
      <c r="D521" s="13"/>
      <c r="E521" s="14"/>
      <c r="F521" s="16"/>
      <c r="G521" s="450"/>
      <c r="H521" s="64"/>
      <c r="I521" s="177" t="s">
        <v>22</v>
      </c>
      <c r="J521" s="98" t="s">
        <v>369</v>
      </c>
      <c r="K521" s="255" t="s">
        <v>23</v>
      </c>
      <c r="L521" s="544" t="s">
        <v>24</v>
      </c>
      <c r="M521" s="98" t="s">
        <v>370</v>
      </c>
      <c r="N521" s="178" t="s">
        <v>25</v>
      </c>
      <c r="O521" s="447" t="s">
        <v>26</v>
      </c>
      <c r="P521" s="179" t="s">
        <v>267</v>
      </c>
      <c r="Q521" s="599" t="s">
        <v>12</v>
      </c>
      <c r="R521" s="98" t="s">
        <v>71</v>
      </c>
      <c r="S521" s="77" t="s">
        <v>374</v>
      </c>
      <c r="T521" s="650"/>
      <c r="U521" s="650"/>
      <c r="V521" s="650"/>
      <c r="W521" s="650"/>
      <c r="X521" s="650"/>
      <c r="Y521" s="650"/>
      <c r="Z521" s="650"/>
      <c r="AA521" s="650"/>
      <c r="AB521" s="650"/>
      <c r="AC521" s="650"/>
      <c r="AD521" s="650"/>
      <c r="AE521" s="650"/>
      <c r="AF521" s="650"/>
      <c r="AG521" s="650"/>
      <c r="AH521" s="650"/>
      <c r="AI521" s="650"/>
      <c r="AJ521" s="650"/>
      <c r="AK521" s="650"/>
    </row>
    <row r="522" spans="3:37" ht="12.75">
      <c r="C522" s="8"/>
      <c r="D522" s="119" t="s">
        <v>478</v>
      </c>
      <c r="E522" s="120"/>
      <c r="F522" s="385" t="s">
        <v>218</v>
      </c>
      <c r="G522" s="477"/>
      <c r="H522" s="121"/>
      <c r="I522" s="181"/>
      <c r="J522" s="182"/>
      <c r="K522" s="256"/>
      <c r="L522" s="545"/>
      <c r="M522" s="183"/>
      <c r="N522" s="184"/>
      <c r="O522" s="484"/>
      <c r="P522" s="185"/>
      <c r="Q522" s="600"/>
      <c r="R522" s="183"/>
      <c r="S522" s="77" t="s">
        <v>263</v>
      </c>
      <c r="T522" s="650"/>
      <c r="U522" s="650"/>
      <c r="V522" s="650"/>
      <c r="W522" s="650"/>
      <c r="X522" s="650"/>
      <c r="Y522" s="650"/>
      <c r="Z522" s="650"/>
      <c r="AA522" s="650"/>
      <c r="AB522" s="650"/>
      <c r="AC522" s="650"/>
      <c r="AD522" s="650"/>
      <c r="AE522" s="650"/>
      <c r="AF522" s="650"/>
      <c r="AG522" s="650"/>
      <c r="AH522" s="650"/>
      <c r="AI522" s="650"/>
      <c r="AJ522" s="650"/>
      <c r="AK522" s="650"/>
    </row>
    <row r="523" spans="3:37" ht="12.75">
      <c r="C523" s="8"/>
      <c r="D523" s="117" t="s">
        <v>265</v>
      </c>
      <c r="E523" s="118"/>
      <c r="F523" s="420" t="s">
        <v>253</v>
      </c>
      <c r="G523" s="463">
        <f>SUM(G29)</f>
        <v>1350</v>
      </c>
      <c r="H523" s="589">
        <f>SUM(I523:R523)</f>
        <v>1350</v>
      </c>
      <c r="I523" s="108">
        <f aca="true" t="shared" si="41" ref="I523:R523">SUM(I29)</f>
        <v>0</v>
      </c>
      <c r="J523" s="60">
        <f t="shared" si="41"/>
        <v>0</v>
      </c>
      <c r="K523" s="104">
        <f t="shared" si="41"/>
        <v>0</v>
      </c>
      <c r="L523" s="441">
        <f t="shared" si="41"/>
        <v>0</v>
      </c>
      <c r="M523" s="60">
        <f t="shared" si="41"/>
        <v>0</v>
      </c>
      <c r="N523" s="101">
        <f t="shared" si="41"/>
        <v>0</v>
      </c>
      <c r="O523" s="450">
        <f t="shared" si="41"/>
        <v>0</v>
      </c>
      <c r="P523" s="102">
        <f t="shared" si="41"/>
        <v>1350</v>
      </c>
      <c r="Q523" s="137">
        <f t="shared" si="41"/>
        <v>0</v>
      </c>
      <c r="R523" s="60">
        <f t="shared" si="41"/>
        <v>0</v>
      </c>
      <c r="S523" s="51">
        <f aca="true" t="shared" si="42" ref="S523:S540">SUM(I523:R523)</f>
        <v>1350</v>
      </c>
      <c r="T523" s="651"/>
      <c r="U523" s="651"/>
      <c r="V523" s="651"/>
      <c r="W523" s="651"/>
      <c r="X523" s="651"/>
      <c r="Y523" s="651"/>
      <c r="Z523" s="651"/>
      <c r="AA523" s="651"/>
      <c r="AB523" s="651"/>
      <c r="AC523" s="651"/>
      <c r="AD523" s="651"/>
      <c r="AE523" s="651"/>
      <c r="AF523" s="651"/>
      <c r="AG523" s="651"/>
      <c r="AH523" s="651"/>
      <c r="AI523" s="651"/>
      <c r="AJ523" s="651"/>
      <c r="AK523" s="651"/>
    </row>
    <row r="524" spans="3:37" ht="12.75">
      <c r="C524" s="8"/>
      <c r="D524" s="342" t="s">
        <v>31</v>
      </c>
      <c r="E524" s="14"/>
      <c r="F524" s="315">
        <v>5331</v>
      </c>
      <c r="G524" s="463">
        <f>SUM(G151)</f>
        <v>56748</v>
      </c>
      <c r="H524" s="589">
        <f aca="true" t="shared" si="43" ref="H524:H540">SUM(I524:R524)</f>
        <v>56748</v>
      </c>
      <c r="I524" s="192">
        <f aca="true" t="shared" si="44" ref="I524:R524">SUM(I151)</f>
        <v>32072</v>
      </c>
      <c r="J524" s="60">
        <f t="shared" si="44"/>
        <v>0</v>
      </c>
      <c r="K524" s="258">
        <f t="shared" si="44"/>
        <v>0</v>
      </c>
      <c r="L524" s="441">
        <f t="shared" si="44"/>
        <v>15897</v>
      </c>
      <c r="M524" s="81">
        <f t="shared" si="44"/>
        <v>2200</v>
      </c>
      <c r="N524" s="101">
        <f t="shared" si="44"/>
        <v>4751</v>
      </c>
      <c r="O524" s="486">
        <f t="shared" si="44"/>
        <v>0</v>
      </c>
      <c r="P524" s="193">
        <f t="shared" si="44"/>
        <v>1477</v>
      </c>
      <c r="Q524" s="602">
        <f t="shared" si="44"/>
        <v>351</v>
      </c>
      <c r="R524" s="81">
        <f t="shared" si="44"/>
        <v>0</v>
      </c>
      <c r="S524" s="51">
        <f t="shared" si="42"/>
        <v>56748</v>
      </c>
      <c r="T524" s="651"/>
      <c r="U524" s="651"/>
      <c r="V524" s="651"/>
      <c r="W524" s="651"/>
      <c r="X524" s="651"/>
      <c r="Y524" s="651"/>
      <c r="Z524" s="651"/>
      <c r="AA524" s="651"/>
      <c r="AB524" s="651"/>
      <c r="AC524" s="651"/>
      <c r="AD524" s="651"/>
      <c r="AE524" s="651"/>
      <c r="AF524" s="651"/>
      <c r="AG524" s="651"/>
      <c r="AH524" s="651"/>
      <c r="AI524" s="651"/>
      <c r="AJ524" s="651"/>
      <c r="AK524" s="651"/>
    </row>
    <row r="525" spans="3:37" ht="12.75">
      <c r="C525" s="8"/>
      <c r="D525" s="13" t="s">
        <v>162</v>
      </c>
      <c r="E525" s="14"/>
      <c r="F525" s="421">
        <v>5212</v>
      </c>
      <c r="G525" s="463">
        <f>SUM(G167)</f>
        <v>800</v>
      </c>
      <c r="H525" s="589">
        <f t="shared" si="43"/>
        <v>800</v>
      </c>
      <c r="I525" s="192">
        <f aca="true" t="shared" si="45" ref="I525:R525">SUM(I167)</f>
        <v>0</v>
      </c>
      <c r="J525" s="60">
        <f t="shared" si="45"/>
        <v>700</v>
      </c>
      <c r="K525" s="258">
        <f t="shared" si="45"/>
        <v>0</v>
      </c>
      <c r="L525" s="441">
        <f t="shared" si="45"/>
        <v>0</v>
      </c>
      <c r="M525" s="81">
        <f t="shared" si="45"/>
        <v>0</v>
      </c>
      <c r="N525" s="101">
        <f t="shared" si="45"/>
        <v>0</v>
      </c>
      <c r="O525" s="486">
        <f t="shared" si="45"/>
        <v>0</v>
      </c>
      <c r="P525" s="193">
        <f t="shared" si="45"/>
        <v>100</v>
      </c>
      <c r="Q525" s="602">
        <f t="shared" si="45"/>
        <v>0</v>
      </c>
      <c r="R525" s="81">
        <f t="shared" si="45"/>
        <v>0</v>
      </c>
      <c r="S525" s="51">
        <f t="shared" si="42"/>
        <v>800</v>
      </c>
      <c r="T525" s="651"/>
      <c r="U525" s="651"/>
      <c r="V525" s="651"/>
      <c r="W525" s="651"/>
      <c r="X525" s="651"/>
      <c r="Y525" s="651"/>
      <c r="Z525" s="651"/>
      <c r="AA525" s="651"/>
      <c r="AB525" s="651"/>
      <c r="AC525" s="651"/>
      <c r="AD525" s="651"/>
      <c r="AE525" s="651"/>
      <c r="AF525" s="651"/>
      <c r="AG525" s="651"/>
      <c r="AH525" s="651"/>
      <c r="AI525" s="651"/>
      <c r="AJ525" s="651"/>
      <c r="AK525" s="651"/>
    </row>
    <row r="526" spans="3:37" ht="12.75">
      <c r="C526" s="8"/>
      <c r="D526" s="13" t="s">
        <v>37</v>
      </c>
      <c r="E526" s="14"/>
      <c r="F526" s="421" t="s">
        <v>212</v>
      </c>
      <c r="G526" s="463">
        <f>SUM(G197)</f>
        <v>61646.7</v>
      </c>
      <c r="H526" s="589">
        <f t="shared" si="43"/>
        <v>61646.7</v>
      </c>
      <c r="I526" s="192">
        <f aca="true" t="shared" si="46" ref="I526:R526">SUM(I197)</f>
        <v>5460</v>
      </c>
      <c r="J526" s="60">
        <f t="shared" si="46"/>
        <v>914</v>
      </c>
      <c r="K526" s="258">
        <f t="shared" si="46"/>
        <v>0</v>
      </c>
      <c r="L526" s="441">
        <f t="shared" si="46"/>
        <v>0</v>
      </c>
      <c r="M526" s="81">
        <f t="shared" si="46"/>
        <v>55200</v>
      </c>
      <c r="N526" s="101">
        <f t="shared" si="46"/>
        <v>0</v>
      </c>
      <c r="O526" s="486">
        <f t="shared" si="46"/>
        <v>0</v>
      </c>
      <c r="P526" s="193">
        <f t="shared" si="46"/>
        <v>72.7</v>
      </c>
      <c r="Q526" s="602">
        <f t="shared" si="46"/>
        <v>0</v>
      </c>
      <c r="R526" s="81">
        <f t="shared" si="46"/>
        <v>0</v>
      </c>
      <c r="S526" s="51">
        <f t="shared" si="42"/>
        <v>61646.7</v>
      </c>
      <c r="T526" s="651"/>
      <c r="U526" s="651"/>
      <c r="V526" s="651"/>
      <c r="W526" s="651"/>
      <c r="X526" s="651"/>
      <c r="Y526" s="651"/>
      <c r="Z526" s="651"/>
      <c r="AA526" s="651"/>
      <c r="AB526" s="651"/>
      <c r="AC526" s="651"/>
      <c r="AD526" s="651"/>
      <c r="AE526" s="651"/>
      <c r="AF526" s="651"/>
      <c r="AG526" s="651"/>
      <c r="AH526" s="651"/>
      <c r="AI526" s="651"/>
      <c r="AJ526" s="651"/>
      <c r="AK526" s="651"/>
    </row>
    <row r="527" spans="3:37" ht="12.75">
      <c r="C527" s="8"/>
      <c r="D527" s="13" t="s">
        <v>81</v>
      </c>
      <c r="E527" s="14"/>
      <c r="F527" s="421" t="s">
        <v>213</v>
      </c>
      <c r="G527" s="463">
        <f>SUM(G225)</f>
        <v>53440</v>
      </c>
      <c r="H527" s="589">
        <f t="shared" si="43"/>
        <v>53440</v>
      </c>
      <c r="I527" s="192">
        <f aca="true" t="shared" si="47" ref="I527:R527">SUM(I225)</f>
        <v>42100</v>
      </c>
      <c r="J527" s="60">
        <f t="shared" si="47"/>
        <v>800</v>
      </c>
      <c r="K527" s="258">
        <f t="shared" si="47"/>
        <v>0</v>
      </c>
      <c r="L527" s="441">
        <f t="shared" si="47"/>
        <v>0</v>
      </c>
      <c r="M527" s="81">
        <f t="shared" si="47"/>
        <v>10000</v>
      </c>
      <c r="N527" s="101">
        <f t="shared" si="47"/>
        <v>0</v>
      </c>
      <c r="O527" s="486">
        <f t="shared" si="47"/>
        <v>0</v>
      </c>
      <c r="P527" s="193">
        <f t="shared" si="47"/>
        <v>540</v>
      </c>
      <c r="Q527" s="602">
        <f t="shared" si="47"/>
        <v>0</v>
      </c>
      <c r="R527" s="81">
        <f t="shared" si="47"/>
        <v>0</v>
      </c>
      <c r="S527" s="51">
        <f t="shared" si="42"/>
        <v>53440</v>
      </c>
      <c r="T527" s="651"/>
      <c r="U527" s="651"/>
      <c r="V527" s="651"/>
      <c r="W527" s="651"/>
      <c r="X527" s="651"/>
      <c r="Y527" s="651"/>
      <c r="Z527" s="651"/>
      <c r="AA527" s="651"/>
      <c r="AB527" s="651"/>
      <c r="AC527" s="651"/>
      <c r="AD527" s="651"/>
      <c r="AE527" s="651"/>
      <c r="AF527" s="651"/>
      <c r="AG527" s="651"/>
      <c r="AH527" s="651"/>
      <c r="AI527" s="651"/>
      <c r="AJ527" s="651"/>
      <c r="AK527" s="651"/>
    </row>
    <row r="528" spans="3:37" ht="12.75">
      <c r="C528" s="8"/>
      <c r="D528" s="13" t="s">
        <v>471</v>
      </c>
      <c r="E528" s="14"/>
      <c r="F528" s="421" t="s">
        <v>214</v>
      </c>
      <c r="G528" s="463">
        <f>SUM(G280)</f>
        <v>31169.8</v>
      </c>
      <c r="H528" s="589">
        <f t="shared" si="43"/>
        <v>31169.8</v>
      </c>
      <c r="I528" s="463">
        <f aca="true" t="shared" si="48" ref="I528:R528">SUM(I280)</f>
        <v>17202</v>
      </c>
      <c r="J528" s="463">
        <f t="shared" si="48"/>
        <v>200</v>
      </c>
      <c r="K528" s="463">
        <f t="shared" si="48"/>
        <v>0</v>
      </c>
      <c r="L528" s="463">
        <f t="shared" si="48"/>
        <v>0</v>
      </c>
      <c r="M528" s="463">
        <f t="shared" si="48"/>
        <v>7700</v>
      </c>
      <c r="N528" s="463">
        <f t="shared" si="48"/>
        <v>3384</v>
      </c>
      <c r="O528" s="463">
        <f t="shared" si="48"/>
        <v>0</v>
      </c>
      <c r="P528" s="463">
        <f t="shared" si="48"/>
        <v>2683.8</v>
      </c>
      <c r="Q528" s="463">
        <f t="shared" si="48"/>
        <v>0</v>
      </c>
      <c r="R528" s="463">
        <f t="shared" si="48"/>
        <v>0</v>
      </c>
      <c r="S528" s="51">
        <f t="shared" si="42"/>
        <v>31169.8</v>
      </c>
      <c r="T528" s="651"/>
      <c r="U528" s="651"/>
      <c r="V528" s="651"/>
      <c r="W528" s="651"/>
      <c r="X528" s="651"/>
      <c r="Y528" s="651"/>
      <c r="Z528" s="651"/>
      <c r="AA528" s="651"/>
      <c r="AB528" s="651"/>
      <c r="AC528" s="651"/>
      <c r="AD528" s="651"/>
      <c r="AE528" s="651"/>
      <c r="AF528" s="651"/>
      <c r="AG528" s="651"/>
      <c r="AH528" s="651"/>
      <c r="AI528" s="651"/>
      <c r="AJ528" s="651"/>
      <c r="AK528" s="651"/>
    </row>
    <row r="529" spans="3:37" ht="12.75">
      <c r="C529" s="8"/>
      <c r="D529" s="13" t="s">
        <v>82</v>
      </c>
      <c r="E529" s="14"/>
      <c r="F529" s="421">
        <v>5223</v>
      </c>
      <c r="G529" s="463">
        <f>SUM(G291)</f>
        <v>0</v>
      </c>
      <c r="H529" s="589">
        <f t="shared" si="43"/>
        <v>0</v>
      </c>
      <c r="I529" s="192">
        <f aca="true" t="shared" si="49" ref="I529:R529">SUM(I291)</f>
        <v>0</v>
      </c>
      <c r="J529" s="60">
        <f t="shared" si="49"/>
        <v>0</v>
      </c>
      <c r="K529" s="258">
        <f t="shared" si="49"/>
        <v>0</v>
      </c>
      <c r="L529" s="441">
        <f t="shared" si="49"/>
        <v>0</v>
      </c>
      <c r="M529" s="81">
        <f t="shared" si="49"/>
        <v>0</v>
      </c>
      <c r="N529" s="101">
        <f t="shared" si="49"/>
        <v>0</v>
      </c>
      <c r="O529" s="486">
        <f t="shared" si="49"/>
        <v>0</v>
      </c>
      <c r="P529" s="193">
        <f t="shared" si="49"/>
        <v>0</v>
      </c>
      <c r="Q529" s="602">
        <f t="shared" si="49"/>
        <v>0</v>
      </c>
      <c r="R529" s="81">
        <f t="shared" si="49"/>
        <v>0</v>
      </c>
      <c r="S529" s="51">
        <f t="shared" si="42"/>
        <v>0</v>
      </c>
      <c r="T529" s="651"/>
      <c r="U529" s="651"/>
      <c r="V529" s="651"/>
      <c r="W529" s="651"/>
      <c r="X529" s="651"/>
      <c r="Y529" s="651"/>
      <c r="Z529" s="651"/>
      <c r="AA529" s="651"/>
      <c r="AB529" s="651"/>
      <c r="AC529" s="651"/>
      <c r="AD529" s="651"/>
      <c r="AE529" s="651"/>
      <c r="AF529" s="651"/>
      <c r="AG529" s="651"/>
      <c r="AH529" s="651"/>
      <c r="AI529" s="651"/>
      <c r="AJ529" s="651"/>
      <c r="AK529" s="651"/>
    </row>
    <row r="530" spans="3:37" ht="12.75">
      <c r="C530" s="8"/>
      <c r="D530" s="13" t="s">
        <v>530</v>
      </c>
      <c r="E530" s="14"/>
      <c r="F530" s="421">
        <v>5229</v>
      </c>
      <c r="G530" s="463">
        <f>SUM(G308)</f>
        <v>7184</v>
      </c>
      <c r="H530" s="589">
        <f t="shared" si="43"/>
        <v>7184</v>
      </c>
      <c r="I530" s="192">
        <f aca="true" t="shared" si="50" ref="I530:R530">SUM(I308)</f>
        <v>5610</v>
      </c>
      <c r="J530" s="60">
        <f t="shared" si="50"/>
        <v>1574</v>
      </c>
      <c r="K530" s="258">
        <f t="shared" si="50"/>
        <v>0</v>
      </c>
      <c r="L530" s="441">
        <f t="shared" si="50"/>
        <v>0</v>
      </c>
      <c r="M530" s="81">
        <f t="shared" si="50"/>
        <v>0</v>
      </c>
      <c r="N530" s="101">
        <f t="shared" si="50"/>
        <v>0</v>
      </c>
      <c r="O530" s="486">
        <f t="shared" si="50"/>
        <v>0</v>
      </c>
      <c r="P530" s="193">
        <f t="shared" si="50"/>
        <v>0</v>
      </c>
      <c r="Q530" s="602">
        <f t="shared" si="50"/>
        <v>0</v>
      </c>
      <c r="R530" s="81">
        <f t="shared" si="50"/>
        <v>0</v>
      </c>
      <c r="S530" s="51">
        <f t="shared" si="42"/>
        <v>7184</v>
      </c>
      <c r="T530" s="651"/>
      <c r="U530" s="651"/>
      <c r="V530" s="651"/>
      <c r="W530" s="651"/>
      <c r="X530" s="651"/>
      <c r="Y530" s="651"/>
      <c r="Z530" s="651"/>
      <c r="AA530" s="651"/>
      <c r="AB530" s="651"/>
      <c r="AC530" s="651"/>
      <c r="AD530" s="651"/>
      <c r="AE530" s="651"/>
      <c r="AF530" s="651"/>
      <c r="AG530" s="651"/>
      <c r="AH530" s="651"/>
      <c r="AI530" s="651"/>
      <c r="AJ530" s="651"/>
      <c r="AK530" s="651"/>
    </row>
    <row r="531" spans="3:37" ht="12.75">
      <c r="C531" s="8"/>
      <c r="D531" s="13" t="s">
        <v>171</v>
      </c>
      <c r="E531" s="14"/>
      <c r="F531" s="421" t="s">
        <v>172</v>
      </c>
      <c r="G531" s="463">
        <f>SUM(G315)</f>
        <v>0</v>
      </c>
      <c r="H531" s="589">
        <f t="shared" si="43"/>
        <v>0</v>
      </c>
      <c r="I531" s="591">
        <f aca="true" t="shared" si="51" ref="I531:R531">SUM(I315)</f>
        <v>0</v>
      </c>
      <c r="J531" s="463">
        <f t="shared" si="51"/>
        <v>0</v>
      </c>
      <c r="K531" s="592">
        <f t="shared" si="51"/>
        <v>0</v>
      </c>
      <c r="L531" s="551">
        <f t="shared" si="51"/>
        <v>0</v>
      </c>
      <c r="M531" s="463">
        <f t="shared" si="51"/>
        <v>0</v>
      </c>
      <c r="N531" s="567">
        <f t="shared" si="51"/>
        <v>0</v>
      </c>
      <c r="O531" s="463">
        <f t="shared" si="51"/>
        <v>0</v>
      </c>
      <c r="P531" s="593">
        <f t="shared" si="51"/>
        <v>0</v>
      </c>
      <c r="Q531" s="128">
        <f t="shared" si="51"/>
        <v>0</v>
      </c>
      <c r="R531" s="463">
        <f t="shared" si="51"/>
        <v>0</v>
      </c>
      <c r="S531" s="51">
        <f t="shared" si="42"/>
        <v>0</v>
      </c>
      <c r="T531" s="651"/>
      <c r="U531" s="651"/>
      <c r="V531" s="651"/>
      <c r="W531" s="651"/>
      <c r="X531" s="651"/>
      <c r="Y531" s="651"/>
      <c r="Z531" s="651"/>
      <c r="AA531" s="651"/>
      <c r="AB531" s="651"/>
      <c r="AC531" s="651"/>
      <c r="AD531" s="651"/>
      <c r="AE531" s="651"/>
      <c r="AF531" s="651"/>
      <c r="AG531" s="651"/>
      <c r="AH531" s="651"/>
      <c r="AI531" s="651"/>
      <c r="AJ531" s="651"/>
      <c r="AK531" s="651"/>
    </row>
    <row r="532" spans="3:37" ht="12.75">
      <c r="C532" s="8"/>
      <c r="D532" s="13" t="s">
        <v>531</v>
      </c>
      <c r="E532" s="14"/>
      <c r="F532" s="421">
        <v>5321</v>
      </c>
      <c r="G532" s="463">
        <f>SUM(G347)</f>
        <v>7916.6900000000005</v>
      </c>
      <c r="H532" s="589">
        <f t="shared" si="43"/>
        <v>7916.69</v>
      </c>
      <c r="I532" s="192">
        <f aca="true" t="shared" si="52" ref="I532:R532">SUM(I347)</f>
        <v>5530</v>
      </c>
      <c r="J532" s="60">
        <f t="shared" si="52"/>
        <v>0</v>
      </c>
      <c r="K532" s="258">
        <f t="shared" si="52"/>
        <v>0</v>
      </c>
      <c r="L532" s="441">
        <f t="shared" si="52"/>
        <v>0</v>
      </c>
      <c r="M532" s="81">
        <f t="shared" si="52"/>
        <v>100</v>
      </c>
      <c r="N532" s="101">
        <f t="shared" si="52"/>
        <v>2155</v>
      </c>
      <c r="O532" s="486">
        <f t="shared" si="52"/>
        <v>0</v>
      </c>
      <c r="P532" s="193">
        <f t="shared" si="52"/>
        <v>131.69</v>
      </c>
      <c r="Q532" s="602">
        <f t="shared" si="52"/>
        <v>0</v>
      </c>
      <c r="R532" s="81">
        <f t="shared" si="52"/>
        <v>0</v>
      </c>
      <c r="S532" s="51">
        <f t="shared" si="42"/>
        <v>7916.69</v>
      </c>
      <c r="T532" s="651"/>
      <c r="U532" s="651"/>
      <c r="V532" s="651"/>
      <c r="W532" s="651"/>
      <c r="X532" s="651"/>
      <c r="Y532" s="651"/>
      <c r="Z532" s="651"/>
      <c r="AA532" s="651"/>
      <c r="AB532" s="651"/>
      <c r="AC532" s="651"/>
      <c r="AD532" s="651"/>
      <c r="AE532" s="651"/>
      <c r="AF532" s="651"/>
      <c r="AG532" s="651"/>
      <c r="AH532" s="651"/>
      <c r="AI532" s="651"/>
      <c r="AJ532" s="651"/>
      <c r="AK532" s="651"/>
    </row>
    <row r="533" spans="3:37" ht="12.75">
      <c r="C533" s="8"/>
      <c r="D533" s="13" t="s">
        <v>506</v>
      </c>
      <c r="E533" s="14"/>
      <c r="F533" s="421">
        <v>5323</v>
      </c>
      <c r="G533" s="463">
        <f>SUM(G356)</f>
        <v>650</v>
      </c>
      <c r="H533" s="589">
        <f t="shared" si="43"/>
        <v>650</v>
      </c>
      <c r="I533" s="192">
        <f aca="true" t="shared" si="53" ref="I533:R533">SUM(I356)</f>
        <v>300</v>
      </c>
      <c r="J533" s="60">
        <f t="shared" si="53"/>
        <v>0</v>
      </c>
      <c r="K533" s="258">
        <f t="shared" si="53"/>
        <v>0</v>
      </c>
      <c r="L533" s="441">
        <f t="shared" si="53"/>
        <v>0</v>
      </c>
      <c r="M533" s="81">
        <f t="shared" si="53"/>
        <v>0</v>
      </c>
      <c r="N533" s="101">
        <f t="shared" si="53"/>
        <v>350</v>
      </c>
      <c r="O533" s="486">
        <f t="shared" si="53"/>
        <v>0</v>
      </c>
      <c r="P533" s="193">
        <f t="shared" si="53"/>
        <v>0</v>
      </c>
      <c r="Q533" s="602">
        <f t="shared" si="53"/>
        <v>0</v>
      </c>
      <c r="R533" s="81">
        <f t="shared" si="53"/>
        <v>0</v>
      </c>
      <c r="S533" s="51">
        <f t="shared" si="42"/>
        <v>650</v>
      </c>
      <c r="T533" s="651"/>
      <c r="U533" s="651"/>
      <c r="V533" s="651"/>
      <c r="W533" s="651"/>
      <c r="X533" s="651"/>
      <c r="Y533" s="651"/>
      <c r="Z533" s="651"/>
      <c r="AA533" s="651"/>
      <c r="AB533" s="651"/>
      <c r="AC533" s="651"/>
      <c r="AD533" s="651"/>
      <c r="AE533" s="651"/>
      <c r="AF533" s="651"/>
      <c r="AG533" s="651"/>
      <c r="AH533" s="651"/>
      <c r="AI533" s="651"/>
      <c r="AJ533" s="651"/>
      <c r="AK533" s="651"/>
    </row>
    <row r="534" spans="3:37" ht="12.75">
      <c r="C534" s="8"/>
      <c r="D534" s="9" t="s">
        <v>95</v>
      </c>
      <c r="E534" s="9"/>
      <c r="F534" s="421">
        <v>5329</v>
      </c>
      <c r="G534" s="463">
        <f>SUM(G364)</f>
        <v>0</v>
      </c>
      <c r="H534" s="589">
        <f t="shared" si="43"/>
        <v>0</v>
      </c>
      <c r="I534" s="108">
        <f aca="true" t="shared" si="54" ref="I534:R534">SUM(I364)</f>
        <v>0</v>
      </c>
      <c r="J534" s="60">
        <f t="shared" si="54"/>
        <v>0</v>
      </c>
      <c r="K534" s="104">
        <f t="shared" si="54"/>
        <v>0</v>
      </c>
      <c r="L534" s="441">
        <f t="shared" si="54"/>
        <v>0</v>
      </c>
      <c r="M534" s="60">
        <f t="shared" si="54"/>
        <v>0</v>
      </c>
      <c r="N534" s="101">
        <f t="shared" si="54"/>
        <v>0</v>
      </c>
      <c r="O534" s="450">
        <f t="shared" si="54"/>
        <v>0</v>
      </c>
      <c r="P534" s="102">
        <f t="shared" si="54"/>
        <v>0</v>
      </c>
      <c r="Q534" s="137">
        <f t="shared" si="54"/>
        <v>0</v>
      </c>
      <c r="R534" s="60">
        <f t="shared" si="54"/>
        <v>0</v>
      </c>
      <c r="S534" s="51">
        <f t="shared" si="42"/>
        <v>0</v>
      </c>
      <c r="T534" s="651"/>
      <c r="U534" s="651"/>
      <c r="V534" s="651"/>
      <c r="W534" s="651"/>
      <c r="X534" s="651"/>
      <c r="Y534" s="651"/>
      <c r="Z534" s="651"/>
      <c r="AA534" s="651"/>
      <c r="AB534" s="651"/>
      <c r="AC534" s="651"/>
      <c r="AD534" s="651"/>
      <c r="AE534" s="651"/>
      <c r="AF534" s="651"/>
      <c r="AG534" s="651"/>
      <c r="AH534" s="651"/>
      <c r="AI534" s="651"/>
      <c r="AJ534" s="651"/>
      <c r="AK534" s="651"/>
    </row>
    <row r="535" spans="3:37" ht="12.75">
      <c r="C535" s="8"/>
      <c r="D535" s="13" t="s">
        <v>373</v>
      </c>
      <c r="E535" s="14"/>
      <c r="F535" s="421">
        <v>5332</v>
      </c>
      <c r="G535" s="463">
        <f>SUM(G372)</f>
        <v>900</v>
      </c>
      <c r="H535" s="589">
        <f t="shared" si="43"/>
        <v>900</v>
      </c>
      <c r="I535" s="192">
        <f aca="true" t="shared" si="55" ref="I535:R535">SUM(I372)</f>
        <v>0</v>
      </c>
      <c r="J535" s="60">
        <f t="shared" si="55"/>
        <v>0</v>
      </c>
      <c r="K535" s="258">
        <f t="shared" si="55"/>
        <v>0</v>
      </c>
      <c r="L535" s="441">
        <f t="shared" si="55"/>
        <v>0</v>
      </c>
      <c r="M535" s="81">
        <f t="shared" si="55"/>
        <v>900</v>
      </c>
      <c r="N535" s="101">
        <f t="shared" si="55"/>
        <v>0</v>
      </c>
      <c r="O535" s="486">
        <f t="shared" si="55"/>
        <v>0</v>
      </c>
      <c r="P535" s="193">
        <f t="shared" si="55"/>
        <v>0</v>
      </c>
      <c r="Q535" s="602">
        <f t="shared" si="55"/>
        <v>0</v>
      </c>
      <c r="R535" s="81">
        <f t="shared" si="55"/>
        <v>0</v>
      </c>
      <c r="S535" s="51">
        <f t="shared" si="42"/>
        <v>900</v>
      </c>
      <c r="T535" s="651"/>
      <c r="U535" s="651"/>
      <c r="V535" s="651"/>
      <c r="W535" s="651"/>
      <c r="X535" s="651"/>
      <c r="Y535" s="651"/>
      <c r="Z535" s="651"/>
      <c r="AA535" s="651"/>
      <c r="AB535" s="651"/>
      <c r="AC535" s="651"/>
      <c r="AD535" s="651"/>
      <c r="AE535" s="651"/>
      <c r="AF535" s="651"/>
      <c r="AG535" s="651"/>
      <c r="AH535" s="651"/>
      <c r="AI535" s="651"/>
      <c r="AJ535" s="651"/>
      <c r="AK535" s="651"/>
    </row>
    <row r="536" spans="3:37" ht="12.75">
      <c r="C536" s="8"/>
      <c r="D536" s="13" t="s">
        <v>476</v>
      </c>
      <c r="E536" s="14"/>
      <c r="F536" s="421">
        <v>5334</v>
      </c>
      <c r="G536" s="463">
        <f>SUM(G380)</f>
        <v>116</v>
      </c>
      <c r="H536" s="589">
        <f t="shared" si="43"/>
        <v>116</v>
      </c>
      <c r="I536" s="108">
        <f aca="true" t="shared" si="56" ref="I536:R536">SUM(I380)</f>
        <v>0</v>
      </c>
      <c r="J536" s="60">
        <f t="shared" si="56"/>
        <v>116</v>
      </c>
      <c r="K536" s="104">
        <f t="shared" si="56"/>
        <v>0</v>
      </c>
      <c r="L536" s="441">
        <f t="shared" si="56"/>
        <v>0</v>
      </c>
      <c r="M536" s="60">
        <f t="shared" si="56"/>
        <v>0</v>
      </c>
      <c r="N536" s="101">
        <f t="shared" si="56"/>
        <v>0</v>
      </c>
      <c r="O536" s="450">
        <f t="shared" si="56"/>
        <v>0</v>
      </c>
      <c r="P536" s="102">
        <f t="shared" si="56"/>
        <v>0</v>
      </c>
      <c r="Q536" s="137">
        <f t="shared" si="56"/>
        <v>0</v>
      </c>
      <c r="R536" s="60">
        <f t="shared" si="56"/>
        <v>0</v>
      </c>
      <c r="S536" s="51">
        <f t="shared" si="42"/>
        <v>116</v>
      </c>
      <c r="T536" s="651"/>
      <c r="U536" s="651"/>
      <c r="V536" s="651"/>
      <c r="W536" s="651"/>
      <c r="X536" s="651"/>
      <c r="Y536" s="651"/>
      <c r="Z536" s="651"/>
      <c r="AA536" s="651"/>
      <c r="AB536" s="651"/>
      <c r="AC536" s="651"/>
      <c r="AD536" s="651"/>
      <c r="AE536" s="651"/>
      <c r="AF536" s="651"/>
      <c r="AG536" s="651"/>
      <c r="AH536" s="651"/>
      <c r="AI536" s="651"/>
      <c r="AJ536" s="651"/>
      <c r="AK536" s="651"/>
    </row>
    <row r="537" spans="3:37" ht="12.75">
      <c r="C537" s="8"/>
      <c r="D537" s="88" t="s">
        <v>159</v>
      </c>
      <c r="E537" s="14"/>
      <c r="F537" s="421" t="s">
        <v>160</v>
      </c>
      <c r="G537" s="463">
        <f>SUM(G430)</f>
        <v>3107.524</v>
      </c>
      <c r="H537" s="589">
        <f t="shared" si="43"/>
        <v>3107.524</v>
      </c>
      <c r="I537" s="108">
        <f aca="true" t="shared" si="57" ref="I537:R537">SUM(I430)</f>
        <v>2997.524</v>
      </c>
      <c r="J537" s="60">
        <f t="shared" si="57"/>
        <v>0</v>
      </c>
      <c r="K537" s="104">
        <f t="shared" si="57"/>
        <v>0</v>
      </c>
      <c r="L537" s="441">
        <f t="shared" si="57"/>
        <v>0</v>
      </c>
      <c r="M537" s="60">
        <f t="shared" si="57"/>
        <v>0</v>
      </c>
      <c r="N537" s="101">
        <f t="shared" si="57"/>
        <v>110</v>
      </c>
      <c r="O537" s="450">
        <f t="shared" si="57"/>
        <v>0</v>
      </c>
      <c r="P537" s="102">
        <f t="shared" si="57"/>
        <v>0</v>
      </c>
      <c r="Q537" s="137">
        <f t="shared" si="57"/>
        <v>0</v>
      </c>
      <c r="R537" s="60">
        <f t="shared" si="57"/>
        <v>0</v>
      </c>
      <c r="S537" s="51">
        <f t="shared" si="42"/>
        <v>3107.524</v>
      </c>
      <c r="T537" s="651"/>
      <c r="U537" s="651"/>
      <c r="V537" s="651"/>
      <c r="W537" s="651"/>
      <c r="X537" s="651"/>
      <c r="Y537" s="651"/>
      <c r="Z537" s="651"/>
      <c r="AA537" s="651"/>
      <c r="AB537" s="651"/>
      <c r="AC537" s="651"/>
      <c r="AD537" s="651"/>
      <c r="AE537" s="651"/>
      <c r="AF537" s="651"/>
      <c r="AG537" s="651"/>
      <c r="AH537" s="651"/>
      <c r="AI537" s="651"/>
      <c r="AJ537" s="651"/>
      <c r="AK537" s="651"/>
    </row>
    <row r="538" spans="3:37" ht="12.75">
      <c r="C538" s="8"/>
      <c r="D538" s="13" t="s">
        <v>477</v>
      </c>
      <c r="E538" s="14"/>
      <c r="F538" s="421" t="s">
        <v>108</v>
      </c>
      <c r="G538" s="463">
        <f>SUM(G441)</f>
        <v>0</v>
      </c>
      <c r="H538" s="589">
        <f t="shared" si="43"/>
        <v>0</v>
      </c>
      <c r="I538" s="108">
        <f aca="true" t="shared" si="58" ref="I538:R538">SUM(I441)</f>
        <v>0</v>
      </c>
      <c r="J538" s="60">
        <f t="shared" si="58"/>
        <v>0</v>
      </c>
      <c r="K538" s="104">
        <f t="shared" si="58"/>
        <v>0</v>
      </c>
      <c r="L538" s="441">
        <f t="shared" si="58"/>
        <v>0</v>
      </c>
      <c r="M538" s="60">
        <f t="shared" si="58"/>
        <v>0</v>
      </c>
      <c r="N538" s="101">
        <f t="shared" si="58"/>
        <v>0</v>
      </c>
      <c r="O538" s="450">
        <f t="shared" si="58"/>
        <v>0</v>
      </c>
      <c r="P538" s="102">
        <f t="shared" si="58"/>
        <v>0</v>
      </c>
      <c r="Q538" s="137">
        <f t="shared" si="58"/>
        <v>0</v>
      </c>
      <c r="R538" s="60">
        <f t="shared" si="58"/>
        <v>0</v>
      </c>
      <c r="S538" s="51">
        <f t="shared" si="42"/>
        <v>0</v>
      </c>
      <c r="T538" s="651"/>
      <c r="U538" s="651"/>
      <c r="V538" s="651"/>
      <c r="W538" s="651"/>
      <c r="X538" s="651"/>
      <c r="Y538" s="651"/>
      <c r="Z538" s="651"/>
      <c r="AA538" s="651"/>
      <c r="AB538" s="651"/>
      <c r="AC538" s="651"/>
      <c r="AD538" s="651"/>
      <c r="AE538" s="651"/>
      <c r="AF538" s="651"/>
      <c r="AG538" s="651"/>
      <c r="AH538" s="651"/>
      <c r="AI538" s="651"/>
      <c r="AJ538" s="651"/>
      <c r="AK538" s="651"/>
    </row>
    <row r="539" spans="3:37" ht="12.75">
      <c r="C539" s="8"/>
      <c r="D539" s="13" t="s">
        <v>495</v>
      </c>
      <c r="E539" s="14"/>
      <c r="F539" s="421">
        <v>5531</v>
      </c>
      <c r="G539" s="463">
        <f>SUM(G451)</f>
        <v>0</v>
      </c>
      <c r="H539" s="589">
        <f t="shared" si="43"/>
        <v>0</v>
      </c>
      <c r="I539" s="108">
        <f aca="true" t="shared" si="59" ref="I539:R539">SUM(I451)</f>
        <v>0</v>
      </c>
      <c r="J539" s="60">
        <f t="shared" si="59"/>
        <v>0</v>
      </c>
      <c r="K539" s="104">
        <f t="shared" si="59"/>
        <v>0</v>
      </c>
      <c r="L539" s="441">
        <f t="shared" si="59"/>
        <v>0</v>
      </c>
      <c r="M539" s="60">
        <f t="shared" si="59"/>
        <v>0</v>
      </c>
      <c r="N539" s="101">
        <f t="shared" si="59"/>
        <v>0</v>
      </c>
      <c r="O539" s="450">
        <f t="shared" si="59"/>
        <v>0</v>
      </c>
      <c r="P539" s="102">
        <f t="shared" si="59"/>
        <v>0</v>
      </c>
      <c r="Q539" s="137">
        <f t="shared" si="59"/>
        <v>0</v>
      </c>
      <c r="R539" s="60">
        <f t="shared" si="59"/>
        <v>0</v>
      </c>
      <c r="S539" s="51">
        <f t="shared" si="42"/>
        <v>0</v>
      </c>
      <c r="T539" s="651"/>
      <c r="U539" s="651"/>
      <c r="V539" s="651"/>
      <c r="W539" s="651"/>
      <c r="X539" s="651"/>
      <c r="Y539" s="651"/>
      <c r="Z539" s="651"/>
      <c r="AA539" s="651"/>
      <c r="AB539" s="651"/>
      <c r="AC539" s="651"/>
      <c r="AD539" s="651"/>
      <c r="AE539" s="651"/>
      <c r="AF539" s="651"/>
      <c r="AG539" s="651"/>
      <c r="AH539" s="651"/>
      <c r="AI539" s="651"/>
      <c r="AJ539" s="651"/>
      <c r="AK539" s="651"/>
    </row>
    <row r="540" spans="3:37" ht="13.5" thickBot="1">
      <c r="C540" s="8"/>
      <c r="D540" s="224" t="s">
        <v>129</v>
      </c>
      <c r="E540" s="216"/>
      <c r="F540" s="422">
        <v>5532</v>
      </c>
      <c r="G540" s="463">
        <f>SUM(G460)</f>
        <v>0</v>
      </c>
      <c r="H540" s="589">
        <f t="shared" si="43"/>
        <v>0</v>
      </c>
      <c r="I540" s="108">
        <f aca="true" t="shared" si="60" ref="I540:R540">SUM(I460)</f>
        <v>0</v>
      </c>
      <c r="J540" s="60">
        <f t="shared" si="60"/>
        <v>0</v>
      </c>
      <c r="K540" s="104">
        <f t="shared" si="60"/>
        <v>0</v>
      </c>
      <c r="L540" s="441">
        <f t="shared" si="60"/>
        <v>0</v>
      </c>
      <c r="M540" s="60">
        <f t="shared" si="60"/>
        <v>0</v>
      </c>
      <c r="N540" s="101">
        <f t="shared" si="60"/>
        <v>0</v>
      </c>
      <c r="O540" s="450">
        <f t="shared" si="60"/>
        <v>0</v>
      </c>
      <c r="P540" s="102">
        <f t="shared" si="60"/>
        <v>0</v>
      </c>
      <c r="Q540" s="137">
        <f t="shared" si="60"/>
        <v>0</v>
      </c>
      <c r="R540" s="60">
        <f t="shared" si="60"/>
        <v>0</v>
      </c>
      <c r="S540" s="51">
        <f t="shared" si="42"/>
        <v>0</v>
      </c>
      <c r="T540" s="651"/>
      <c r="U540" s="651"/>
      <c r="V540" s="651"/>
      <c r="W540" s="651"/>
      <c r="X540" s="651"/>
      <c r="Y540" s="651"/>
      <c r="Z540" s="651"/>
      <c r="AA540" s="651"/>
      <c r="AB540" s="651"/>
      <c r="AC540" s="651"/>
      <c r="AD540" s="651"/>
      <c r="AE540" s="651"/>
      <c r="AF540" s="651"/>
      <c r="AG540" s="651"/>
      <c r="AH540" s="651"/>
      <c r="AI540" s="651"/>
      <c r="AJ540" s="651"/>
      <c r="AK540" s="651"/>
    </row>
    <row r="541" spans="3:37" ht="13.5" thickBot="1">
      <c r="C541" s="147"/>
      <c r="D541" s="370" t="s">
        <v>211</v>
      </c>
      <c r="E541" s="371"/>
      <c r="F541" s="423"/>
      <c r="G541" s="457">
        <f aca="true" t="shared" si="61" ref="G541:S541">SUM(G523:G540)</f>
        <v>225028.714</v>
      </c>
      <c r="H541" s="89">
        <f t="shared" si="61"/>
        <v>225028.714</v>
      </c>
      <c r="I541" s="103">
        <f t="shared" si="61"/>
        <v>111271.524</v>
      </c>
      <c r="J541" s="62">
        <f t="shared" si="61"/>
        <v>4304</v>
      </c>
      <c r="K541" s="103">
        <f t="shared" si="61"/>
        <v>0</v>
      </c>
      <c r="L541" s="441">
        <f t="shared" si="61"/>
        <v>15897</v>
      </c>
      <c r="M541" s="103">
        <f t="shared" si="61"/>
        <v>76100</v>
      </c>
      <c r="N541" s="62">
        <f t="shared" si="61"/>
        <v>10750</v>
      </c>
      <c r="O541" s="488">
        <f t="shared" si="61"/>
        <v>0</v>
      </c>
      <c r="P541" s="103">
        <f t="shared" si="61"/>
        <v>6355.19</v>
      </c>
      <c r="Q541" s="609">
        <f t="shared" si="61"/>
        <v>351</v>
      </c>
      <c r="R541" s="103">
        <f t="shared" si="61"/>
        <v>0</v>
      </c>
      <c r="S541" s="103">
        <f t="shared" si="61"/>
        <v>225028.714</v>
      </c>
      <c r="T541" s="639"/>
      <c r="U541" s="639"/>
      <c r="V541" s="639"/>
      <c r="W541" s="639"/>
      <c r="X541" s="639"/>
      <c r="Y541" s="639"/>
      <c r="Z541" s="639"/>
      <c r="AA541" s="639"/>
      <c r="AB541" s="639"/>
      <c r="AC541" s="639"/>
      <c r="AD541" s="639"/>
      <c r="AE541" s="639"/>
      <c r="AF541" s="639"/>
      <c r="AG541" s="639"/>
      <c r="AH541" s="639"/>
      <c r="AI541" s="639"/>
      <c r="AJ541" s="639"/>
      <c r="AK541" s="639"/>
    </row>
    <row r="542" spans="3:37" ht="12.75">
      <c r="C542" s="8"/>
      <c r="D542" s="117"/>
      <c r="E542" s="118"/>
      <c r="F542" s="590" t="s">
        <v>263</v>
      </c>
      <c r="G542" s="478">
        <v>-226850</v>
      </c>
      <c r="H542" s="146">
        <f>SUM(G541:G542)</f>
        <v>-1821.2859999999928</v>
      </c>
      <c r="I542" s="81"/>
      <c r="J542" s="633" t="s">
        <v>750</v>
      </c>
      <c r="K542" s="258"/>
      <c r="L542" s="441"/>
      <c r="M542" s="106"/>
      <c r="N542" s="60"/>
      <c r="O542" s="486"/>
      <c r="P542" s="81"/>
      <c r="Q542" s="613"/>
      <c r="R542" s="81"/>
      <c r="S542" s="245"/>
      <c r="T542" s="652"/>
      <c r="U542" s="652"/>
      <c r="V542" s="652"/>
      <c r="W542" s="652"/>
      <c r="X542" s="652"/>
      <c r="Y542" s="652"/>
      <c r="Z542" s="652"/>
      <c r="AA542" s="652"/>
      <c r="AB542" s="652"/>
      <c r="AC542" s="652"/>
      <c r="AD542" s="652"/>
      <c r="AE542" s="652"/>
      <c r="AF542" s="652"/>
      <c r="AG542" s="652"/>
      <c r="AH542" s="652"/>
      <c r="AI542" s="652"/>
      <c r="AJ542" s="652"/>
      <c r="AK542" s="652"/>
    </row>
    <row r="543" spans="3:37" ht="12.75">
      <c r="C543" s="8"/>
      <c r="D543" s="13"/>
      <c r="E543" s="14"/>
      <c r="F543" s="588"/>
      <c r="G543" s="462"/>
      <c r="H543" s="81"/>
      <c r="I543" s="81"/>
      <c r="J543" s="633" t="s">
        <v>751</v>
      </c>
      <c r="K543" s="258"/>
      <c r="L543" s="441"/>
      <c r="M543" s="81"/>
      <c r="N543" s="60"/>
      <c r="O543" s="486"/>
      <c r="P543" s="81"/>
      <c r="Q543" s="613"/>
      <c r="R543" s="81"/>
      <c r="S543" s="81"/>
      <c r="T543" s="653"/>
      <c r="U543" s="653"/>
      <c r="V543" s="653"/>
      <c r="W543" s="653"/>
      <c r="X543" s="653"/>
      <c r="Y543" s="653"/>
      <c r="Z543" s="653"/>
      <c r="AA543" s="653"/>
      <c r="AB543" s="653"/>
      <c r="AC543" s="653"/>
      <c r="AD543" s="653"/>
      <c r="AE543" s="653"/>
      <c r="AF543" s="653"/>
      <c r="AG543" s="653"/>
      <c r="AH543" s="653"/>
      <c r="AI543" s="653"/>
      <c r="AJ543" s="653"/>
      <c r="AK543" s="653"/>
    </row>
    <row r="544" spans="3:37" ht="12.75">
      <c r="C544" s="8"/>
      <c r="D544" s="13"/>
      <c r="E544" s="14"/>
      <c r="F544" s="424"/>
      <c r="G544" s="586"/>
      <c r="H544" s="587"/>
      <c r="I544" s="81"/>
      <c r="J544" s="659" t="s">
        <v>752</v>
      </c>
      <c r="K544" s="258"/>
      <c r="L544" s="441"/>
      <c r="M544" s="81"/>
      <c r="N544" s="60"/>
      <c r="O544" s="486"/>
      <c r="P544" s="81"/>
      <c r="Q544" s="613"/>
      <c r="R544" s="81"/>
      <c r="S544" s="81"/>
      <c r="T544" s="653"/>
      <c r="U544" s="653"/>
      <c r="V544" s="653"/>
      <c r="W544" s="653"/>
      <c r="X544" s="653"/>
      <c r="Y544" s="653"/>
      <c r="Z544" s="653"/>
      <c r="AA544" s="653"/>
      <c r="AB544" s="653"/>
      <c r="AC544" s="653"/>
      <c r="AD544" s="653"/>
      <c r="AE544" s="653"/>
      <c r="AF544" s="653"/>
      <c r="AG544" s="653"/>
      <c r="AH544" s="653"/>
      <c r="AI544" s="653"/>
      <c r="AJ544" s="653"/>
      <c r="AK544" s="653"/>
    </row>
    <row r="545" spans="3:37" ht="12.75">
      <c r="C545" s="8"/>
      <c r="D545" s="13"/>
      <c r="E545" s="14"/>
      <c r="F545" s="424"/>
      <c r="G545" s="479"/>
      <c r="H545" s="145"/>
      <c r="I545" s="81"/>
      <c r="J545" s="60"/>
      <c r="K545" s="258"/>
      <c r="L545" s="441"/>
      <c r="M545" s="81"/>
      <c r="N545" s="60"/>
      <c r="O545" s="486"/>
      <c r="P545" s="81"/>
      <c r="Q545" s="613"/>
      <c r="R545" s="81"/>
      <c r="S545" s="81"/>
      <c r="T545" s="653"/>
      <c r="U545" s="653"/>
      <c r="V545" s="653"/>
      <c r="W545" s="653"/>
      <c r="X545" s="653"/>
      <c r="Y545" s="653"/>
      <c r="Z545" s="653"/>
      <c r="AA545" s="653"/>
      <c r="AB545" s="653"/>
      <c r="AC545" s="653"/>
      <c r="AD545" s="653"/>
      <c r="AE545" s="653"/>
      <c r="AF545" s="653"/>
      <c r="AG545" s="653"/>
      <c r="AH545" s="653"/>
      <c r="AI545" s="653"/>
      <c r="AJ545" s="653"/>
      <c r="AK545" s="653"/>
    </row>
    <row r="546" spans="3:37" ht="12.75">
      <c r="C546" s="8"/>
      <c r="D546" s="13"/>
      <c r="E546" s="14"/>
      <c r="F546" s="424"/>
      <c r="G546" s="479"/>
      <c r="H546" s="145"/>
      <c r="I546" s="81"/>
      <c r="J546" s="60"/>
      <c r="K546" s="258"/>
      <c r="L546" s="441"/>
      <c r="M546" s="81"/>
      <c r="N546" s="60"/>
      <c r="O546" s="486"/>
      <c r="P546" s="81"/>
      <c r="Q546" s="613"/>
      <c r="R546" s="81"/>
      <c r="S546" s="81"/>
      <c r="T546" s="653"/>
      <c r="U546" s="653"/>
      <c r="V546" s="653"/>
      <c r="W546" s="653"/>
      <c r="X546" s="653"/>
      <c r="Y546" s="653"/>
      <c r="Z546" s="653"/>
      <c r="AA546" s="653"/>
      <c r="AB546" s="653"/>
      <c r="AC546" s="653"/>
      <c r="AD546" s="653"/>
      <c r="AE546" s="653"/>
      <c r="AF546" s="653"/>
      <c r="AG546" s="653"/>
      <c r="AH546" s="653"/>
      <c r="AI546" s="653"/>
      <c r="AJ546" s="653"/>
      <c r="AK546" s="653"/>
    </row>
  </sheetData>
  <printOptions gridLines="1" horizontalCentered="1"/>
  <pageMargins left="0" right="0" top="0.7874015748031497" bottom="0.984251968503937" header="0.5118110236220472" footer="0.5118110236220472"/>
  <pageSetup fitToHeight="10" horizontalDpi="600" verticalDpi="600" orientation="landscape" paperSize="8" scale="47" r:id="rId1"/>
  <headerFooter alignWithMargins="0">
    <oddFooter>&amp;L&amp;12Příloha 22 a)&amp;C&amp;"Arial CE,Tučné"&amp;12 7223 &amp;"Arial CE,Obyčejné"Kulturní aktivity &amp;"Arial CE,Tučné"celkem &amp;"Arial CE,Obyčejné"(obč. sdr. -viz příl. č. 22b, zdr. post. - viz příl. č. 22c)&amp;R&amp;12Strana &amp;P</oddFooter>
  </headerFooter>
  <rowBreaks count="1" manualBreakCount="1">
    <brk id="497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BC542"/>
  <sheetViews>
    <sheetView tabSelected="1" view="pageBreakPreview" zoomScale="75" zoomScaleNormal="75" zoomScaleSheetLayoutView="75" workbookViewId="0" topLeftCell="C1">
      <selection activeCell="V23" sqref="V23"/>
    </sheetView>
  </sheetViews>
  <sheetFormatPr defaultColWidth="9.00390625" defaultRowHeight="12.75"/>
  <cols>
    <col min="1" max="1" width="14.125" style="42" hidden="1" customWidth="1"/>
    <col min="2" max="2" width="11.625" style="560" hidden="1" customWidth="1"/>
    <col min="3" max="3" width="11.00390625" style="288" customWidth="1"/>
    <col min="4" max="4" width="38.25390625" style="290" customWidth="1"/>
    <col min="5" max="5" width="34.625" style="290" customWidth="1"/>
    <col min="6" max="6" width="79.375" style="380" customWidth="1"/>
    <col min="7" max="7" width="14.875" style="697" customWidth="1"/>
    <col min="8" max="8" width="15.875" style="48" hidden="1" customWidth="1"/>
    <col min="9" max="9" width="13.625" style="155" hidden="1" customWidth="1"/>
    <col min="10" max="10" width="13.625" style="96" hidden="1" customWidth="1"/>
    <col min="11" max="11" width="13.625" style="251" hidden="1" customWidth="1"/>
    <col min="12" max="12" width="13.625" style="540" hidden="1" customWidth="1"/>
    <col min="13" max="13" width="13.625" style="156" hidden="1" customWidth="1"/>
    <col min="14" max="14" width="13.625" style="157" hidden="1" customWidth="1"/>
    <col min="15" max="15" width="13.625" style="481" hidden="1" customWidth="1"/>
    <col min="16" max="16" width="13.625" style="158" hidden="1" customWidth="1"/>
    <col min="17" max="17" width="13.625" style="595" hidden="1" customWidth="1"/>
    <col min="18" max="18" width="12.00390625" style="159" hidden="1" customWidth="1"/>
    <col min="19" max="19" width="13.625" style="160" hidden="1" customWidth="1"/>
    <col min="20" max="20" width="16.375" style="635" hidden="1" customWidth="1"/>
    <col min="21" max="38" width="13.625" style="635" customWidth="1"/>
    <col min="39" max="16384" width="9.125" style="1" customWidth="1"/>
  </cols>
  <sheetData>
    <row r="1" spans="1:38" ht="15">
      <c r="A1" s="693"/>
      <c r="B1" s="562"/>
      <c r="C1" s="694" t="s">
        <v>419</v>
      </c>
      <c r="D1" s="695"/>
      <c r="E1" s="696"/>
      <c r="F1" s="696"/>
      <c r="H1" s="698"/>
      <c r="I1" s="653"/>
      <c r="J1" s="671"/>
      <c r="K1" s="653"/>
      <c r="L1" s="671"/>
      <c r="M1" s="653"/>
      <c r="N1" s="671"/>
      <c r="O1" s="462"/>
      <c r="P1" s="653"/>
      <c r="Q1" s="699"/>
      <c r="R1" s="653"/>
      <c r="S1" s="653"/>
      <c r="T1" s="653"/>
      <c r="U1" s="653"/>
      <c r="V1" s="653"/>
      <c r="W1" s="653"/>
      <c r="X1" s="653"/>
      <c r="Y1" s="653"/>
      <c r="Z1" s="653"/>
      <c r="AA1" s="653"/>
      <c r="AB1" s="653"/>
      <c r="AC1" s="653"/>
      <c r="AD1" s="653"/>
      <c r="AE1" s="653"/>
      <c r="AF1" s="653"/>
      <c r="AG1" s="653"/>
      <c r="AH1" s="653"/>
      <c r="AI1" s="653"/>
      <c r="AJ1" s="653"/>
      <c r="AK1" s="653"/>
      <c r="AL1" s="653"/>
    </row>
    <row r="2" spans="1:38" ht="15">
      <c r="A2" s="700"/>
      <c r="B2" s="562"/>
      <c r="C2" s="701"/>
      <c r="D2" s="695"/>
      <c r="E2" s="696"/>
      <c r="F2" s="696"/>
      <c r="H2" s="698"/>
      <c r="I2" s="653"/>
      <c r="J2" s="671"/>
      <c r="K2" s="653"/>
      <c r="L2" s="671"/>
      <c r="M2" s="653"/>
      <c r="N2" s="671"/>
      <c r="O2" s="462"/>
      <c r="P2" s="653"/>
      <c r="Q2" s="699"/>
      <c r="R2" s="653"/>
      <c r="S2" s="653"/>
      <c r="T2" s="653"/>
      <c r="U2" s="653"/>
      <c r="V2" s="653"/>
      <c r="W2" s="653"/>
      <c r="X2" s="653"/>
      <c r="Y2" s="653"/>
      <c r="Z2" s="653"/>
      <c r="AA2" s="653"/>
      <c r="AB2" s="653"/>
      <c r="AC2" s="653"/>
      <c r="AD2" s="653"/>
      <c r="AE2" s="653"/>
      <c r="AF2" s="653"/>
      <c r="AG2" s="653"/>
      <c r="AH2" s="653"/>
      <c r="AI2" s="653"/>
      <c r="AJ2" s="653"/>
      <c r="AK2" s="653"/>
      <c r="AL2" s="653"/>
    </row>
    <row r="3" spans="1:38" ht="15">
      <c r="A3" s="700"/>
      <c r="B3" s="562"/>
      <c r="C3" s="701"/>
      <c r="D3" s="695"/>
      <c r="E3" s="696"/>
      <c r="F3" s="696"/>
      <c r="H3" s="698"/>
      <c r="I3" s="653"/>
      <c r="J3" s="671"/>
      <c r="K3" s="653"/>
      <c r="L3" s="671"/>
      <c r="M3" s="653"/>
      <c r="N3" s="671"/>
      <c r="O3" s="462"/>
      <c r="P3" s="653"/>
      <c r="Q3" s="699"/>
      <c r="R3" s="653"/>
      <c r="S3" s="653"/>
      <c r="T3" s="653"/>
      <c r="U3" s="653"/>
      <c r="V3" s="653"/>
      <c r="W3" s="653"/>
      <c r="X3" s="653"/>
      <c r="Y3" s="653"/>
      <c r="Z3" s="653"/>
      <c r="AA3" s="653"/>
      <c r="AB3" s="653"/>
      <c r="AC3" s="653"/>
      <c r="AD3" s="653"/>
      <c r="AE3" s="653"/>
      <c r="AF3" s="653"/>
      <c r="AG3" s="653"/>
      <c r="AH3" s="653"/>
      <c r="AI3" s="653"/>
      <c r="AJ3" s="653"/>
      <c r="AK3" s="653"/>
      <c r="AL3" s="653"/>
    </row>
    <row r="4" spans="1:38" s="2" customFormat="1" ht="15.75">
      <c r="A4" s="702"/>
      <c r="B4" s="703"/>
      <c r="C4" s="704" t="s">
        <v>273</v>
      </c>
      <c r="D4" s="695"/>
      <c r="E4" s="705"/>
      <c r="F4" s="303"/>
      <c r="G4" s="706"/>
      <c r="H4" s="707"/>
      <c r="I4" s="708"/>
      <c r="J4" s="709"/>
      <c r="K4" s="679"/>
      <c r="L4" s="709"/>
      <c r="M4" s="679"/>
      <c r="N4" s="709"/>
      <c r="O4" s="710"/>
      <c r="P4" s="679"/>
      <c r="Q4" s="711"/>
      <c r="R4" s="679"/>
      <c r="S4" s="679"/>
      <c r="T4" s="679"/>
      <c r="U4" s="679"/>
      <c r="V4" s="679"/>
      <c r="W4" s="679"/>
      <c r="X4" s="679"/>
      <c r="Y4" s="679"/>
      <c r="Z4" s="679"/>
      <c r="AA4" s="679"/>
      <c r="AB4" s="679"/>
      <c r="AC4" s="679"/>
      <c r="AD4" s="679"/>
      <c r="AE4" s="679"/>
      <c r="AF4" s="679"/>
      <c r="AG4" s="679"/>
      <c r="AH4" s="679"/>
      <c r="AI4" s="679"/>
      <c r="AJ4" s="679"/>
      <c r="AK4" s="679"/>
      <c r="AL4" s="679"/>
    </row>
    <row r="5" spans="1:38" s="2" customFormat="1" ht="15.75">
      <c r="A5" s="702"/>
      <c r="B5" s="703"/>
      <c r="C5" s="701"/>
      <c r="D5" s="695"/>
      <c r="E5" s="705"/>
      <c r="F5" s="303"/>
      <c r="G5" s="706"/>
      <c r="H5" s="707"/>
      <c r="I5" s="708"/>
      <c r="J5" s="709"/>
      <c r="K5" s="679"/>
      <c r="L5" s="653" t="s">
        <v>779</v>
      </c>
      <c r="M5" s="679"/>
      <c r="N5" s="709"/>
      <c r="O5" s="653" t="s">
        <v>779</v>
      </c>
      <c r="P5" s="679" t="s">
        <v>769</v>
      </c>
      <c r="Q5" s="653" t="s">
        <v>779</v>
      </c>
      <c r="R5" s="679"/>
      <c r="S5" s="679"/>
      <c r="T5" s="679"/>
      <c r="U5" s="679"/>
      <c r="V5" s="679"/>
      <c r="W5" s="679"/>
      <c r="X5" s="679"/>
      <c r="Y5" s="679"/>
      <c r="Z5" s="679"/>
      <c r="AA5" s="679"/>
      <c r="AB5" s="679"/>
      <c r="AC5" s="679"/>
      <c r="AD5" s="679"/>
      <c r="AE5" s="679"/>
      <c r="AF5" s="679"/>
      <c r="AG5" s="679"/>
      <c r="AH5" s="679"/>
      <c r="AI5" s="679"/>
      <c r="AJ5" s="679"/>
      <c r="AK5" s="679"/>
      <c r="AL5" s="679"/>
    </row>
    <row r="6" spans="1:38" s="2" customFormat="1" ht="15.75">
      <c r="A6" s="702"/>
      <c r="B6" s="703"/>
      <c r="C6" s="704" t="s">
        <v>785</v>
      </c>
      <c r="D6" s="695"/>
      <c r="E6" s="705"/>
      <c r="F6" s="303"/>
      <c r="G6" s="712"/>
      <c r="H6" s="707"/>
      <c r="I6" s="708"/>
      <c r="J6" s="713"/>
      <c r="K6" s="679"/>
      <c r="L6" s="653"/>
      <c r="M6" s="679"/>
      <c r="N6" s="709"/>
      <c r="O6" s="653"/>
      <c r="P6" s="679"/>
      <c r="Q6" s="653"/>
      <c r="R6" s="679"/>
      <c r="S6" s="679"/>
      <c r="T6" s="679"/>
      <c r="U6" s="679"/>
      <c r="V6" s="679"/>
      <c r="W6" s="679"/>
      <c r="X6" s="679"/>
      <c r="Y6" s="679"/>
      <c r="Z6" s="679"/>
      <c r="AA6" s="679"/>
      <c r="AB6" s="679"/>
      <c r="AC6" s="679"/>
      <c r="AD6" s="679"/>
      <c r="AE6" s="679"/>
      <c r="AF6" s="679"/>
      <c r="AG6" s="679"/>
      <c r="AH6" s="679"/>
      <c r="AI6" s="679"/>
      <c r="AJ6" s="679"/>
      <c r="AK6" s="679"/>
      <c r="AL6" s="679"/>
    </row>
    <row r="7" spans="1:38" s="2" customFormat="1" ht="12.75">
      <c r="A7" s="714"/>
      <c r="B7" s="563"/>
      <c r="C7" s="692"/>
      <c r="D7" s="974"/>
      <c r="E7" s="974"/>
      <c r="F7" s="975"/>
      <c r="G7" s="706"/>
      <c r="H7" s="715"/>
      <c r="I7" s="716"/>
      <c r="J7" s="717"/>
      <c r="K7" s="718"/>
      <c r="L7" s="719"/>
      <c r="M7" s="718"/>
      <c r="N7" s="719"/>
      <c r="O7" s="720"/>
      <c r="P7" s="718"/>
      <c r="Q7" s="721"/>
      <c r="R7" s="718"/>
      <c r="S7" s="718"/>
      <c r="T7" s="679"/>
      <c r="U7" s="679"/>
      <c r="V7" s="679"/>
      <c r="W7" s="679"/>
      <c r="X7" s="679"/>
      <c r="Y7" s="679"/>
      <c r="Z7" s="679"/>
      <c r="AA7" s="679"/>
      <c r="AB7" s="679"/>
      <c r="AC7" s="679"/>
      <c r="AD7" s="679"/>
      <c r="AE7" s="679"/>
      <c r="AF7" s="679"/>
      <c r="AG7" s="679"/>
      <c r="AH7" s="679"/>
      <c r="AI7" s="679"/>
      <c r="AJ7" s="679"/>
      <c r="AK7" s="679"/>
      <c r="AL7" s="679"/>
    </row>
    <row r="8" spans="2:19" ht="13.5" thickBot="1">
      <c r="B8" s="561"/>
      <c r="C8" s="692"/>
      <c r="D8" s="18"/>
      <c r="E8" s="18"/>
      <c r="F8" s="1046"/>
      <c r="H8" s="75"/>
      <c r="I8" s="168"/>
      <c r="J8" s="97"/>
      <c r="K8" s="253"/>
      <c r="L8" s="542"/>
      <c r="M8" s="169"/>
      <c r="N8" s="170"/>
      <c r="O8" s="483"/>
      <c r="P8" s="171"/>
      <c r="Q8" s="597"/>
      <c r="R8" s="169"/>
      <c r="S8" s="172"/>
    </row>
    <row r="9" spans="2:19" ht="12.75">
      <c r="B9" s="562"/>
      <c r="C9" s="1026"/>
      <c r="D9" s="1075"/>
      <c r="E9" s="1027"/>
      <c r="F9" s="1028"/>
      <c r="G9" s="1076" t="s">
        <v>118</v>
      </c>
      <c r="H9" s="983"/>
      <c r="I9" s="173"/>
      <c r="J9" s="111"/>
      <c r="K9" s="254"/>
      <c r="L9" s="543"/>
      <c r="M9" s="174" t="s">
        <v>421</v>
      </c>
      <c r="N9" s="144"/>
      <c r="O9" s="475"/>
      <c r="P9" s="175"/>
      <c r="Q9" s="598"/>
      <c r="R9" s="174"/>
      <c r="S9" s="176"/>
    </row>
    <row r="10" spans="2:38" ht="12.75">
      <c r="B10" s="562"/>
      <c r="C10" s="1029" t="s">
        <v>140</v>
      </c>
      <c r="D10" s="1048" t="s">
        <v>467</v>
      </c>
      <c r="E10" s="41" t="s">
        <v>29</v>
      </c>
      <c r="F10" s="973" t="s">
        <v>30</v>
      </c>
      <c r="G10" s="1077" t="s">
        <v>21</v>
      </c>
      <c r="H10" s="984"/>
      <c r="I10" s="177" t="s">
        <v>400</v>
      </c>
      <c r="J10" s="98" t="s">
        <v>398</v>
      </c>
      <c r="K10" s="255" t="s">
        <v>23</v>
      </c>
      <c r="L10" s="544" t="s">
        <v>24</v>
      </c>
      <c r="M10" s="98" t="s">
        <v>370</v>
      </c>
      <c r="N10" s="178" t="s">
        <v>25</v>
      </c>
      <c r="O10" s="447" t="s">
        <v>26</v>
      </c>
      <c r="P10" s="179" t="s">
        <v>366</v>
      </c>
      <c r="Q10" s="599" t="s">
        <v>12</v>
      </c>
      <c r="R10" s="98" t="s">
        <v>71</v>
      </c>
      <c r="S10" s="61" t="s">
        <v>255</v>
      </c>
      <c r="T10" s="637"/>
      <c r="U10" s="637"/>
      <c r="V10" s="637"/>
      <c r="W10" s="637"/>
      <c r="X10" s="637"/>
      <c r="Y10" s="637"/>
      <c r="Z10" s="637"/>
      <c r="AA10" s="637"/>
      <c r="AB10" s="637"/>
      <c r="AC10" s="637"/>
      <c r="AD10" s="637"/>
      <c r="AE10" s="637"/>
      <c r="AF10" s="637"/>
      <c r="AG10" s="637"/>
      <c r="AH10" s="637"/>
      <c r="AI10" s="637"/>
      <c r="AJ10" s="637"/>
      <c r="AK10" s="637"/>
      <c r="AL10" s="637"/>
    </row>
    <row r="11" spans="2:19" ht="12.75">
      <c r="B11" s="562"/>
      <c r="C11" s="1030"/>
      <c r="D11" s="1088"/>
      <c r="E11" s="312"/>
      <c r="F11" s="574"/>
      <c r="G11" s="1089" t="s">
        <v>61</v>
      </c>
      <c r="H11" s="985"/>
      <c r="I11" s="181"/>
      <c r="J11" s="182"/>
      <c r="K11" s="256"/>
      <c r="L11" s="545"/>
      <c r="M11" s="183"/>
      <c r="N11" s="184"/>
      <c r="O11" s="484"/>
      <c r="P11" s="185"/>
      <c r="Q11" s="600"/>
      <c r="R11" s="183"/>
      <c r="S11" s="186" t="s">
        <v>425</v>
      </c>
    </row>
    <row r="12" spans="1:38" s="2" customFormat="1" ht="12.75">
      <c r="A12" s="281"/>
      <c r="B12" s="563"/>
      <c r="C12" s="1031"/>
      <c r="D12" s="1049"/>
      <c r="E12" s="683"/>
      <c r="F12" s="428"/>
      <c r="G12" s="1080"/>
      <c r="H12" s="986"/>
      <c r="I12" s="187"/>
      <c r="J12" s="99"/>
      <c r="K12" s="257"/>
      <c r="L12" s="546"/>
      <c r="M12" s="188"/>
      <c r="N12" s="189"/>
      <c r="O12" s="485"/>
      <c r="P12" s="190"/>
      <c r="Q12" s="601"/>
      <c r="R12" s="188"/>
      <c r="S12" s="191"/>
      <c r="T12" s="636"/>
      <c r="U12" s="636"/>
      <c r="V12" s="636"/>
      <c r="W12" s="636"/>
      <c r="X12" s="636"/>
      <c r="Y12" s="636"/>
      <c r="Z12" s="636"/>
      <c r="AA12" s="636"/>
      <c r="AB12" s="636"/>
      <c r="AC12" s="636"/>
      <c r="AD12" s="636"/>
      <c r="AE12" s="636"/>
      <c r="AF12" s="636"/>
      <c r="AG12" s="636"/>
      <c r="AH12" s="636"/>
      <c r="AI12" s="636"/>
      <c r="AJ12" s="636"/>
      <c r="AK12" s="636"/>
      <c r="AL12" s="636"/>
    </row>
    <row r="13" spans="1:19" ht="12.75">
      <c r="A13" s="722"/>
      <c r="B13" s="561"/>
      <c r="C13" s="1031"/>
      <c r="D13" s="1050" t="s">
        <v>496</v>
      </c>
      <c r="E13" s="352"/>
      <c r="F13" s="402"/>
      <c r="G13" s="1078"/>
      <c r="H13" s="987"/>
      <c r="I13" s="274"/>
      <c r="J13" s="110"/>
      <c r="K13" s="724"/>
      <c r="L13" s="725"/>
      <c r="M13" s="293"/>
      <c r="N13" s="726"/>
      <c r="O13" s="727"/>
      <c r="P13" s="728"/>
      <c r="Q13" s="729"/>
      <c r="R13" s="293"/>
      <c r="S13" s="730"/>
    </row>
    <row r="14" spans="1:19" ht="12.75">
      <c r="A14" s="732"/>
      <c r="B14" s="562"/>
      <c r="C14" s="1031"/>
      <c r="D14" s="18"/>
      <c r="E14" s="340"/>
      <c r="F14" s="402"/>
      <c r="G14" s="1078"/>
      <c r="H14" s="988"/>
      <c r="I14" s="734"/>
      <c r="J14" s="527"/>
      <c r="K14" s="735"/>
      <c r="L14" s="551"/>
      <c r="M14" s="736"/>
      <c r="N14" s="737"/>
      <c r="O14" s="476"/>
      <c r="P14" s="738"/>
      <c r="Q14" s="739"/>
      <c r="R14" s="740"/>
      <c r="S14" s="741"/>
    </row>
    <row r="15" spans="1:19" ht="12.75">
      <c r="A15" s="732"/>
      <c r="B15" s="562"/>
      <c r="C15" s="1031"/>
      <c r="D15" s="1051">
        <v>5136</v>
      </c>
      <c r="E15" s="684"/>
      <c r="F15" s="685"/>
      <c r="G15" s="1078">
        <f>SUM(I15:R15)</f>
        <v>0</v>
      </c>
      <c r="H15" s="988"/>
      <c r="I15" s="734"/>
      <c r="J15" s="463"/>
      <c r="K15" s="735"/>
      <c r="L15" s="551"/>
      <c r="M15" s="736"/>
      <c r="N15" s="737"/>
      <c r="O15" s="476"/>
      <c r="P15" s="738"/>
      <c r="Q15" s="739"/>
      <c r="R15" s="740"/>
      <c r="S15" s="742"/>
    </row>
    <row r="16" spans="1:19" ht="12.75">
      <c r="A16" s="732"/>
      <c r="B16" s="562"/>
      <c r="C16" s="1031"/>
      <c r="D16" s="1051">
        <v>5163</v>
      </c>
      <c r="E16" s="686"/>
      <c r="F16" s="402"/>
      <c r="G16" s="1078">
        <f>SUM(I16:R16)</f>
        <v>0</v>
      </c>
      <c r="H16" s="988"/>
      <c r="I16" s="734"/>
      <c r="J16" s="463"/>
      <c r="K16" s="735"/>
      <c r="L16" s="551"/>
      <c r="M16" s="740"/>
      <c r="N16" s="737"/>
      <c r="O16" s="476"/>
      <c r="P16" s="738"/>
      <c r="Q16" s="739"/>
      <c r="R16" s="740"/>
      <c r="S16" s="742"/>
    </row>
    <row r="17" spans="1:19" ht="12.75">
      <c r="A17" s="732"/>
      <c r="B17" s="562"/>
      <c r="C17" s="1031"/>
      <c r="D17" s="1051">
        <v>5169</v>
      </c>
      <c r="E17" s="686"/>
      <c r="F17" s="687"/>
      <c r="G17" s="1078">
        <f>SUM(I17:R17)</f>
        <v>0</v>
      </c>
      <c r="H17" s="988"/>
      <c r="I17" s="734"/>
      <c r="J17" s="463"/>
      <c r="K17" s="735"/>
      <c r="L17" s="551"/>
      <c r="M17" s="740"/>
      <c r="N17" s="737"/>
      <c r="O17" s="476"/>
      <c r="P17" s="738"/>
      <c r="Q17" s="739"/>
      <c r="R17" s="740"/>
      <c r="S17" s="742"/>
    </row>
    <row r="18" spans="1:38" ht="12.75">
      <c r="A18" s="732"/>
      <c r="B18" s="562"/>
      <c r="C18" s="1031"/>
      <c r="D18" s="328" t="s">
        <v>497</v>
      </c>
      <c r="E18" s="688"/>
      <c r="F18" s="389"/>
      <c r="G18" s="1079">
        <f aca="true" t="shared" si="0" ref="G18:S18">SUM(G15:G17)</f>
        <v>0</v>
      </c>
      <c r="H18" s="989">
        <f t="shared" si="0"/>
        <v>0</v>
      </c>
      <c r="I18" s="743">
        <f t="shared" si="0"/>
        <v>0</v>
      </c>
      <c r="J18" s="743">
        <f t="shared" si="0"/>
        <v>0</v>
      </c>
      <c r="K18" s="743">
        <f t="shared" si="0"/>
        <v>0</v>
      </c>
      <c r="L18" s="743">
        <f t="shared" si="0"/>
        <v>0</v>
      </c>
      <c r="M18" s="743">
        <f t="shared" si="0"/>
        <v>0</v>
      </c>
      <c r="N18" s="743">
        <f t="shared" si="0"/>
        <v>0</v>
      </c>
      <c r="O18" s="744">
        <f t="shared" si="0"/>
        <v>0</v>
      </c>
      <c r="P18" s="744">
        <f t="shared" si="0"/>
        <v>0</v>
      </c>
      <c r="Q18" s="139">
        <f t="shared" si="0"/>
        <v>0</v>
      </c>
      <c r="R18" s="743">
        <f t="shared" si="0"/>
        <v>0</v>
      </c>
      <c r="S18" s="743">
        <f t="shared" si="0"/>
        <v>0</v>
      </c>
      <c r="T18" s="638"/>
      <c r="U18" s="638"/>
      <c r="V18" s="638"/>
      <c r="W18" s="638"/>
      <c r="X18" s="638"/>
      <c r="Y18" s="638"/>
      <c r="Z18" s="638"/>
      <c r="AA18" s="638"/>
      <c r="AB18" s="638"/>
      <c r="AC18" s="638"/>
      <c r="AD18" s="638"/>
      <c r="AE18" s="638"/>
      <c r="AF18" s="638"/>
      <c r="AG18" s="638"/>
      <c r="AH18" s="638"/>
      <c r="AI18" s="638"/>
      <c r="AJ18" s="638"/>
      <c r="AK18" s="638"/>
      <c r="AL18" s="638"/>
    </row>
    <row r="19" spans="1:19" ht="12.75">
      <c r="A19" s="732"/>
      <c r="B19" s="562"/>
      <c r="C19" s="1031"/>
      <c r="D19" s="1051">
        <v>5142</v>
      </c>
      <c r="E19" s="340"/>
      <c r="F19" s="687"/>
      <c r="G19" s="1078">
        <f aca="true" t="shared" si="1" ref="G19:G25">SUM(I19:R19)</f>
        <v>0</v>
      </c>
      <c r="H19" s="988"/>
      <c r="I19" s="734"/>
      <c r="J19" s="527"/>
      <c r="K19" s="735"/>
      <c r="L19" s="551"/>
      <c r="M19" s="736"/>
      <c r="N19" s="737"/>
      <c r="O19" s="476"/>
      <c r="P19" s="593"/>
      <c r="Q19" s="739"/>
      <c r="R19" s="740"/>
      <c r="S19" s="741"/>
    </row>
    <row r="20" spans="1:19" ht="12.75">
      <c r="A20" s="732"/>
      <c r="B20" s="562"/>
      <c r="C20" s="1031"/>
      <c r="D20" s="1051">
        <v>5163</v>
      </c>
      <c r="E20" s="340"/>
      <c r="F20" s="402"/>
      <c r="G20" s="1078">
        <f t="shared" si="1"/>
        <v>0</v>
      </c>
      <c r="H20" s="988"/>
      <c r="I20" s="734"/>
      <c r="J20" s="527"/>
      <c r="K20" s="735"/>
      <c r="L20" s="551"/>
      <c r="M20" s="736"/>
      <c r="N20" s="737"/>
      <c r="O20" s="476"/>
      <c r="P20" s="593"/>
      <c r="Q20" s="739"/>
      <c r="R20" s="740"/>
      <c r="S20" s="741"/>
    </row>
    <row r="21" spans="1:19" ht="12.75">
      <c r="A21" s="732"/>
      <c r="B21" s="562"/>
      <c r="C21" s="1031"/>
      <c r="D21" s="1051">
        <v>5169</v>
      </c>
      <c r="E21" s="340"/>
      <c r="F21" s="687"/>
      <c r="G21" s="1078">
        <f t="shared" si="1"/>
        <v>150.005</v>
      </c>
      <c r="H21" s="988"/>
      <c r="I21" s="734"/>
      <c r="J21" s="527"/>
      <c r="K21" s="735"/>
      <c r="L21" s="551"/>
      <c r="M21" s="740"/>
      <c r="N21" s="737"/>
      <c r="O21" s="476"/>
      <c r="P21" s="593">
        <v>150.005</v>
      </c>
      <c r="Q21" s="739"/>
      <c r="R21" s="740"/>
      <c r="S21" s="741"/>
    </row>
    <row r="22" spans="1:19" ht="12.75">
      <c r="A22" s="732"/>
      <c r="B22" s="562"/>
      <c r="C22" s="1031"/>
      <c r="D22" s="1051">
        <v>5173</v>
      </c>
      <c r="E22" s="340"/>
      <c r="F22" s="687"/>
      <c r="G22" s="1078">
        <f t="shared" si="1"/>
        <v>-60</v>
      </c>
      <c r="H22" s="988"/>
      <c r="I22" s="734"/>
      <c r="J22" s="527"/>
      <c r="K22" s="735"/>
      <c r="L22" s="551"/>
      <c r="M22" s="740"/>
      <c r="N22" s="737"/>
      <c r="O22" s="476"/>
      <c r="P22" s="593">
        <v>-60</v>
      </c>
      <c r="Q22" s="739"/>
      <c r="R22" s="740"/>
      <c r="S22" s="741"/>
    </row>
    <row r="23" spans="1:19" ht="12.75">
      <c r="A23" s="732"/>
      <c r="B23" s="562"/>
      <c r="C23" s="1031"/>
      <c r="D23" s="1051">
        <v>5175</v>
      </c>
      <c r="E23" s="340"/>
      <c r="F23" s="687"/>
      <c r="G23" s="1078">
        <f t="shared" si="1"/>
        <v>49.224999999999994</v>
      </c>
      <c r="H23" s="988"/>
      <c r="I23" s="734"/>
      <c r="J23" s="527"/>
      <c r="K23" s="735"/>
      <c r="L23" s="551"/>
      <c r="M23" s="740"/>
      <c r="N23" s="737"/>
      <c r="O23" s="476"/>
      <c r="P23" s="593">
        <f>109.225-60</f>
        <v>49.224999999999994</v>
      </c>
      <c r="Q23" s="739"/>
      <c r="R23" s="740"/>
      <c r="S23" s="741"/>
    </row>
    <row r="24" spans="1:19" ht="12.75">
      <c r="A24" s="732"/>
      <c r="B24" s="562"/>
      <c r="C24" s="1031"/>
      <c r="D24" s="1051">
        <v>5179</v>
      </c>
      <c r="E24" s="340"/>
      <c r="F24" s="687"/>
      <c r="G24" s="1078">
        <v>1272.239</v>
      </c>
      <c r="H24" s="988"/>
      <c r="I24" s="734"/>
      <c r="J24" s="527"/>
      <c r="K24" s="735"/>
      <c r="L24" s="551"/>
      <c r="M24" s="740"/>
      <c r="N24" s="737"/>
      <c r="O24" s="476"/>
      <c r="P24" s="593">
        <v>1272.239</v>
      </c>
      <c r="Q24" s="739"/>
      <c r="R24" s="740"/>
      <c r="S24" s="741"/>
    </row>
    <row r="25" spans="1:19" ht="12.75">
      <c r="A25" s="732" t="s">
        <v>63</v>
      </c>
      <c r="B25" s="562" t="s">
        <v>279</v>
      </c>
      <c r="C25" s="1031"/>
      <c r="D25" s="1051">
        <v>5179</v>
      </c>
      <c r="E25" s="340" t="s">
        <v>275</v>
      </c>
      <c r="F25" s="687" t="s">
        <v>276</v>
      </c>
      <c r="G25" s="1078">
        <f t="shared" si="1"/>
        <v>1350</v>
      </c>
      <c r="H25" s="988"/>
      <c r="I25" s="734"/>
      <c r="J25" s="527"/>
      <c r="K25" s="735"/>
      <c r="L25" s="551"/>
      <c r="M25" s="740"/>
      <c r="N25" s="737"/>
      <c r="O25" s="476"/>
      <c r="P25" s="593">
        <f>300+550+500</f>
        <v>1350</v>
      </c>
      <c r="Q25" s="739"/>
      <c r="R25" s="740"/>
      <c r="S25" s="741"/>
    </row>
    <row r="26" spans="1:38" ht="12.75">
      <c r="A26" s="732"/>
      <c r="B26" s="562"/>
      <c r="C26" s="1031"/>
      <c r="D26" s="328" t="s">
        <v>784</v>
      </c>
      <c r="E26" s="688"/>
      <c r="F26" s="389"/>
      <c r="G26" s="1079">
        <f>SUM(G19:G25)</f>
        <v>2761.469</v>
      </c>
      <c r="H26" s="989">
        <f aca="true" t="shared" si="2" ref="H26:O26">SUM(H21:H25)</f>
        <v>0</v>
      </c>
      <c r="I26" s="743">
        <f t="shared" si="2"/>
        <v>0</v>
      </c>
      <c r="J26" s="743">
        <f t="shared" si="2"/>
        <v>0</v>
      </c>
      <c r="K26" s="743">
        <f t="shared" si="2"/>
        <v>0</v>
      </c>
      <c r="L26" s="743">
        <f t="shared" si="2"/>
        <v>0</v>
      </c>
      <c r="M26" s="743">
        <f t="shared" si="2"/>
        <v>0</v>
      </c>
      <c r="N26" s="743">
        <f t="shared" si="2"/>
        <v>0</v>
      </c>
      <c r="O26" s="744">
        <f t="shared" si="2"/>
        <v>0</v>
      </c>
      <c r="P26" s="743">
        <f>SUM(P19:P25)</f>
        <v>2761.469</v>
      </c>
      <c r="Q26" s="139">
        <f>SUM(Q21:Q25)</f>
        <v>0</v>
      </c>
      <c r="R26" s="743">
        <f>SUM(R21:R25)</f>
        <v>0</v>
      </c>
      <c r="S26" s="743">
        <f>SUM(S21:S25)</f>
        <v>0</v>
      </c>
      <c r="T26" s="638"/>
      <c r="U26" s="638"/>
      <c r="V26" s="638"/>
      <c r="W26" s="638"/>
      <c r="X26" s="638"/>
      <c r="Y26" s="638"/>
      <c r="Z26" s="638"/>
      <c r="AA26" s="638"/>
      <c r="AB26" s="638"/>
      <c r="AC26" s="638"/>
      <c r="AD26" s="638"/>
      <c r="AE26" s="638"/>
      <c r="AF26" s="638"/>
      <c r="AG26" s="638"/>
      <c r="AH26" s="638"/>
      <c r="AI26" s="638"/>
      <c r="AJ26" s="638"/>
      <c r="AK26" s="638"/>
      <c r="AL26" s="638"/>
    </row>
    <row r="27" spans="1:19" ht="12.75">
      <c r="A27" s="732"/>
      <c r="B27" s="976"/>
      <c r="C27" s="1031"/>
      <c r="D27" s="1051">
        <v>5179</v>
      </c>
      <c r="E27" s="340"/>
      <c r="F27" s="687"/>
      <c r="G27" s="1078">
        <v>250</v>
      </c>
      <c r="H27" s="988"/>
      <c r="I27" s="734"/>
      <c r="J27" s="527"/>
      <c r="K27" s="735"/>
      <c r="L27" s="551"/>
      <c r="M27" s="740"/>
      <c r="N27" s="737"/>
      <c r="O27" s="476"/>
      <c r="P27" s="738"/>
      <c r="Q27" s="739">
        <v>250</v>
      </c>
      <c r="R27" s="740"/>
      <c r="S27" s="741"/>
    </row>
    <row r="28" spans="1:38" ht="12.75">
      <c r="A28" s="732"/>
      <c r="B28" s="976"/>
      <c r="C28" s="1031"/>
      <c r="D28" s="328" t="s">
        <v>510</v>
      </c>
      <c r="E28" s="690"/>
      <c r="F28" s="691"/>
      <c r="G28" s="1079">
        <f aca="true" t="shared" si="3" ref="G28:S28">SUM(G27)</f>
        <v>250</v>
      </c>
      <c r="H28" s="989">
        <f t="shared" si="3"/>
        <v>0</v>
      </c>
      <c r="I28" s="743">
        <f t="shared" si="3"/>
        <v>0</v>
      </c>
      <c r="J28" s="743">
        <f t="shared" si="3"/>
        <v>0</v>
      </c>
      <c r="K28" s="743">
        <f t="shared" si="3"/>
        <v>0</v>
      </c>
      <c r="L28" s="743">
        <f t="shared" si="3"/>
        <v>0</v>
      </c>
      <c r="M28" s="743">
        <f t="shared" si="3"/>
        <v>0</v>
      </c>
      <c r="N28" s="743">
        <f t="shared" si="3"/>
        <v>0</v>
      </c>
      <c r="O28" s="744">
        <f t="shared" si="3"/>
        <v>0</v>
      </c>
      <c r="P28" s="743">
        <f t="shared" si="3"/>
        <v>0</v>
      </c>
      <c r="Q28" s="139">
        <f t="shared" si="3"/>
        <v>250</v>
      </c>
      <c r="R28" s="139">
        <f t="shared" si="3"/>
        <v>0</v>
      </c>
      <c r="S28" s="139">
        <f t="shared" si="3"/>
        <v>0</v>
      </c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</row>
    <row r="29" spans="1:19" ht="13.5" thickBot="1">
      <c r="A29" s="731"/>
      <c r="B29" s="977"/>
      <c r="C29" s="1031"/>
      <c r="D29" s="18"/>
      <c r="E29" s="340"/>
      <c r="F29" s="402"/>
      <c r="G29" s="1078"/>
      <c r="H29" s="990"/>
      <c r="I29" s="429"/>
      <c r="J29" s="111"/>
      <c r="K29" s="254"/>
      <c r="L29" s="543"/>
      <c r="M29" s="174"/>
      <c r="N29" s="144"/>
      <c r="O29" s="475"/>
      <c r="P29" s="175"/>
      <c r="Q29" s="598"/>
      <c r="R29" s="174"/>
      <c r="S29" s="176"/>
    </row>
    <row r="30" spans="1:19" ht="12.75">
      <c r="A30" s="722"/>
      <c r="B30" s="978"/>
      <c r="C30" s="1031"/>
      <c r="D30" s="1090" t="s">
        <v>256</v>
      </c>
      <c r="E30" s="1091"/>
      <c r="F30" s="1092"/>
      <c r="G30" s="1098">
        <f aca="true" t="shared" si="4" ref="G30:R30">SUM(G28+G26+G18)</f>
        <v>3011.469</v>
      </c>
      <c r="H30" s="991">
        <f t="shared" si="4"/>
        <v>0</v>
      </c>
      <c r="I30" s="745">
        <f t="shared" si="4"/>
        <v>0</v>
      </c>
      <c r="J30" s="745">
        <f t="shared" si="4"/>
        <v>0</v>
      </c>
      <c r="K30" s="745">
        <f t="shared" si="4"/>
        <v>0</v>
      </c>
      <c r="L30" s="745">
        <f t="shared" si="4"/>
        <v>0</v>
      </c>
      <c r="M30" s="745">
        <f t="shared" si="4"/>
        <v>0</v>
      </c>
      <c r="N30" s="745">
        <f t="shared" si="4"/>
        <v>0</v>
      </c>
      <c r="O30" s="745">
        <f t="shared" si="4"/>
        <v>0</v>
      </c>
      <c r="P30" s="745">
        <f t="shared" si="4"/>
        <v>2761.469</v>
      </c>
      <c r="Q30" s="745">
        <f t="shared" si="4"/>
        <v>250</v>
      </c>
      <c r="R30" s="745">
        <f t="shared" si="4"/>
        <v>0</v>
      </c>
      <c r="S30" s="730">
        <f>SUM(I30:R30)</f>
        <v>3011.469</v>
      </c>
    </row>
    <row r="31" spans="1:19" ht="12.75">
      <c r="A31" s="732"/>
      <c r="B31" s="976"/>
      <c r="C31" s="1031"/>
      <c r="D31" s="18"/>
      <c r="E31" s="340"/>
      <c r="F31" s="402"/>
      <c r="G31" s="1078"/>
      <c r="H31" s="988"/>
      <c r="I31" s="734"/>
      <c r="J31" s="527"/>
      <c r="K31" s="735"/>
      <c r="L31" s="551"/>
      <c r="M31" s="740"/>
      <c r="N31" s="737"/>
      <c r="O31" s="476"/>
      <c r="P31" s="738"/>
      <c r="Q31" s="739"/>
      <c r="R31" s="740"/>
      <c r="S31" s="741"/>
    </row>
    <row r="32" spans="1:19" ht="12.75">
      <c r="A32" s="732"/>
      <c r="B32" s="976"/>
      <c r="C32" s="1031"/>
      <c r="D32" s="18"/>
      <c r="E32" s="340"/>
      <c r="F32" s="402"/>
      <c r="G32" s="1078"/>
      <c r="H32" s="988"/>
      <c r="I32" s="734"/>
      <c r="J32" s="527"/>
      <c r="K32" s="735"/>
      <c r="L32" s="551"/>
      <c r="M32" s="740"/>
      <c r="N32" s="737"/>
      <c r="O32" s="476"/>
      <c r="P32" s="738"/>
      <c r="Q32" s="739"/>
      <c r="R32" s="740"/>
      <c r="S32" s="741"/>
    </row>
    <row r="33" spans="1:19" ht="12.75">
      <c r="A33" s="732"/>
      <c r="B33" s="976"/>
      <c r="C33" s="1031"/>
      <c r="D33" s="1052" t="s">
        <v>149</v>
      </c>
      <c r="E33" s="748"/>
      <c r="F33" s="749">
        <v>5331</v>
      </c>
      <c r="G33" s="1078"/>
      <c r="H33" s="988"/>
      <c r="I33" s="734"/>
      <c r="J33" s="527"/>
      <c r="K33" s="735"/>
      <c r="L33" s="551"/>
      <c r="M33" s="740"/>
      <c r="N33" s="737"/>
      <c r="O33" s="476"/>
      <c r="P33" s="738"/>
      <c r="Q33" s="739"/>
      <c r="R33" s="740"/>
      <c r="S33" s="741"/>
    </row>
    <row r="34" spans="1:19" ht="12.75">
      <c r="A34" s="732"/>
      <c r="B34" s="976"/>
      <c r="C34" s="1031"/>
      <c r="D34" s="1053"/>
      <c r="E34" s="340"/>
      <c r="F34" s="428"/>
      <c r="G34" s="1078"/>
      <c r="H34" s="988"/>
      <c r="I34" s="734"/>
      <c r="J34" s="527"/>
      <c r="K34" s="735"/>
      <c r="L34" s="551"/>
      <c r="M34" s="740"/>
      <c r="N34" s="737"/>
      <c r="O34" s="476"/>
      <c r="P34" s="738"/>
      <c r="Q34" s="739"/>
      <c r="R34" s="740"/>
      <c r="S34" s="741"/>
    </row>
    <row r="35" spans="1:19" ht="12.75">
      <c r="A35" s="732"/>
      <c r="B35" s="790"/>
      <c r="C35" s="1031"/>
      <c r="D35" s="18" t="s">
        <v>161</v>
      </c>
      <c r="E35" s="340"/>
      <c r="F35" s="868"/>
      <c r="G35" s="1078">
        <f aca="true" t="shared" si="5" ref="G35:G66">SUM(I35:R35)</f>
        <v>0</v>
      </c>
      <c r="H35" s="992"/>
      <c r="I35" s="734"/>
      <c r="J35" s="527"/>
      <c r="K35" s="735"/>
      <c r="L35" s="551"/>
      <c r="M35" s="740"/>
      <c r="N35" s="737"/>
      <c r="O35" s="476"/>
      <c r="P35" s="738"/>
      <c r="Q35" s="739"/>
      <c r="R35" s="740"/>
      <c r="S35" s="741"/>
    </row>
    <row r="36" spans="1:38" s="664" customFormat="1" ht="25.5">
      <c r="A36" s="752" t="s">
        <v>175</v>
      </c>
      <c r="B36" s="790" t="s">
        <v>176</v>
      </c>
      <c r="C36" s="1032"/>
      <c r="D36" s="18" t="s">
        <v>133</v>
      </c>
      <c r="E36" s="753"/>
      <c r="F36" s="402" t="s">
        <v>185</v>
      </c>
      <c r="G36" s="1078">
        <f t="shared" si="5"/>
        <v>300</v>
      </c>
      <c r="H36" s="993"/>
      <c r="I36" s="754"/>
      <c r="J36" s="755"/>
      <c r="K36" s="756"/>
      <c r="L36" s="757">
        <v>300</v>
      </c>
      <c r="M36" s="758"/>
      <c r="N36" s="759"/>
      <c r="O36" s="760"/>
      <c r="P36" s="761"/>
      <c r="Q36" s="762"/>
      <c r="R36" s="758"/>
      <c r="S36" s="763"/>
      <c r="T36" s="663"/>
      <c r="U36" s="663"/>
      <c r="V36" s="663"/>
      <c r="W36" s="663"/>
      <c r="X36" s="663"/>
      <c r="Y36" s="663"/>
      <c r="Z36" s="663"/>
      <c r="AA36" s="663"/>
      <c r="AB36" s="663"/>
      <c r="AC36" s="663"/>
      <c r="AD36" s="663"/>
      <c r="AE36" s="663"/>
      <c r="AF36" s="663"/>
      <c r="AG36" s="663"/>
      <c r="AH36" s="663"/>
      <c r="AI36" s="663"/>
      <c r="AJ36" s="663"/>
      <c r="AK36" s="663"/>
      <c r="AL36" s="663"/>
    </row>
    <row r="37" spans="1:38" s="664" customFormat="1" ht="12.75">
      <c r="A37" s="752" t="s">
        <v>175</v>
      </c>
      <c r="B37" s="790" t="s">
        <v>176</v>
      </c>
      <c r="C37" s="1032"/>
      <c r="D37" s="18"/>
      <c r="E37" s="753"/>
      <c r="F37" s="402" t="s">
        <v>186</v>
      </c>
      <c r="G37" s="1078">
        <f t="shared" si="5"/>
        <v>100</v>
      </c>
      <c r="H37" s="993">
        <f>SUM(G36:G37)</f>
        <v>400</v>
      </c>
      <c r="I37" s="754"/>
      <c r="J37" s="755"/>
      <c r="K37" s="756"/>
      <c r="L37" s="757">
        <v>100</v>
      </c>
      <c r="M37" s="758"/>
      <c r="N37" s="759"/>
      <c r="O37" s="760"/>
      <c r="P37" s="761"/>
      <c r="Q37" s="762"/>
      <c r="R37" s="758"/>
      <c r="S37" s="763"/>
      <c r="T37" s="663"/>
      <c r="U37" s="663"/>
      <c r="V37" s="663"/>
      <c r="W37" s="663"/>
      <c r="X37" s="663"/>
      <c r="Y37" s="663"/>
      <c r="Z37" s="663"/>
      <c r="AA37" s="663"/>
      <c r="AB37" s="663"/>
      <c r="AC37" s="663"/>
      <c r="AD37" s="663"/>
      <c r="AE37" s="663"/>
      <c r="AF37" s="663"/>
      <c r="AG37" s="663"/>
      <c r="AH37" s="663"/>
      <c r="AI37" s="663"/>
      <c r="AJ37" s="663"/>
      <c r="AK37" s="663"/>
      <c r="AL37" s="663"/>
    </row>
    <row r="38" spans="1:38" s="664" customFormat="1" ht="12.75">
      <c r="A38" s="764" t="s">
        <v>278</v>
      </c>
      <c r="B38" s="790" t="s">
        <v>279</v>
      </c>
      <c r="C38" s="1032"/>
      <c r="D38" s="18" t="s">
        <v>215</v>
      </c>
      <c r="E38" s="753"/>
      <c r="F38" s="402" t="s">
        <v>280</v>
      </c>
      <c r="G38" s="1078">
        <f t="shared" si="5"/>
        <v>317</v>
      </c>
      <c r="H38" s="994"/>
      <c r="I38" s="754"/>
      <c r="J38" s="755"/>
      <c r="K38" s="756"/>
      <c r="L38" s="757"/>
      <c r="M38" s="758"/>
      <c r="N38" s="759"/>
      <c r="O38" s="760"/>
      <c r="P38" s="761">
        <v>317</v>
      </c>
      <c r="Q38" s="762"/>
      <c r="R38" s="758"/>
      <c r="S38" s="763"/>
      <c r="T38" s="663"/>
      <c r="U38" s="663"/>
      <c r="V38" s="663"/>
      <c r="W38" s="663"/>
      <c r="X38" s="663"/>
      <c r="Y38" s="663"/>
      <c r="Z38" s="663"/>
      <c r="AA38" s="663"/>
      <c r="AB38" s="663"/>
      <c r="AC38" s="663"/>
      <c r="AD38" s="663"/>
      <c r="AE38" s="663"/>
      <c r="AF38" s="663"/>
      <c r="AG38" s="663"/>
      <c r="AH38" s="663"/>
      <c r="AI38" s="663"/>
      <c r="AJ38" s="663"/>
      <c r="AK38" s="663"/>
      <c r="AL38" s="663"/>
    </row>
    <row r="39" spans="1:38" s="664" customFormat="1" ht="12.75">
      <c r="A39" s="764" t="s">
        <v>642</v>
      </c>
      <c r="B39" s="790" t="s">
        <v>643</v>
      </c>
      <c r="C39" s="1032"/>
      <c r="D39" s="18"/>
      <c r="E39" s="753"/>
      <c r="F39" s="402" t="s">
        <v>644</v>
      </c>
      <c r="G39" s="1078">
        <f t="shared" si="5"/>
        <v>190</v>
      </c>
      <c r="H39" s="994"/>
      <c r="I39" s="754"/>
      <c r="J39" s="755"/>
      <c r="K39" s="756"/>
      <c r="L39" s="757"/>
      <c r="M39" s="758"/>
      <c r="N39" s="759"/>
      <c r="O39" s="760"/>
      <c r="P39" s="761">
        <v>190</v>
      </c>
      <c r="Q39" s="762"/>
      <c r="R39" s="758"/>
      <c r="S39" s="763"/>
      <c r="T39" s="663"/>
      <c r="U39" s="663"/>
      <c r="V39" s="663"/>
      <c r="W39" s="663"/>
      <c r="X39" s="663"/>
      <c r="Y39" s="663"/>
      <c r="Z39" s="663"/>
      <c r="AA39" s="663"/>
      <c r="AB39" s="663"/>
      <c r="AC39" s="663"/>
      <c r="AD39" s="663"/>
      <c r="AE39" s="663"/>
      <c r="AF39" s="663"/>
      <c r="AG39" s="663"/>
      <c r="AH39" s="663"/>
      <c r="AI39" s="663"/>
      <c r="AJ39" s="663"/>
      <c r="AK39" s="663"/>
      <c r="AL39" s="663"/>
    </row>
    <row r="40" spans="1:38" s="664" customFormat="1" ht="12.75">
      <c r="A40" s="764"/>
      <c r="B40" s="790" t="s">
        <v>766</v>
      </c>
      <c r="C40" s="1032"/>
      <c r="D40" s="18"/>
      <c r="E40" s="753"/>
      <c r="F40" s="402" t="s">
        <v>767</v>
      </c>
      <c r="G40" s="1078">
        <f t="shared" si="5"/>
        <v>72</v>
      </c>
      <c r="H40" s="994"/>
      <c r="I40" s="754"/>
      <c r="J40" s="755"/>
      <c r="K40" s="756"/>
      <c r="L40" s="757"/>
      <c r="M40" s="758"/>
      <c r="N40" s="759"/>
      <c r="O40" s="760"/>
      <c r="P40" s="761">
        <v>72</v>
      </c>
      <c r="Q40" s="762"/>
      <c r="R40" s="758"/>
      <c r="S40" s="763"/>
      <c r="T40" s="663"/>
      <c r="U40" s="663"/>
      <c r="V40" s="663"/>
      <c r="W40" s="663"/>
      <c r="X40" s="663"/>
      <c r="Y40" s="663"/>
      <c r="Z40" s="663"/>
      <c r="AA40" s="663"/>
      <c r="AB40" s="663"/>
      <c r="AC40" s="663"/>
      <c r="AD40" s="663"/>
      <c r="AE40" s="663"/>
      <c r="AF40" s="663"/>
      <c r="AG40" s="663"/>
      <c r="AH40" s="663"/>
      <c r="AI40" s="663"/>
      <c r="AJ40" s="663"/>
      <c r="AK40" s="663"/>
      <c r="AL40" s="663"/>
    </row>
    <row r="41" spans="1:38" s="664" customFormat="1" ht="12.75">
      <c r="A41" s="764" t="s">
        <v>281</v>
      </c>
      <c r="B41" s="790" t="s">
        <v>282</v>
      </c>
      <c r="C41" s="1032"/>
      <c r="D41" s="18"/>
      <c r="E41" s="753"/>
      <c r="F41" s="402" t="s">
        <v>284</v>
      </c>
      <c r="G41" s="1078">
        <f t="shared" si="5"/>
        <v>200</v>
      </c>
      <c r="H41" s="994"/>
      <c r="I41" s="754"/>
      <c r="J41" s="755"/>
      <c r="K41" s="756"/>
      <c r="L41" s="757"/>
      <c r="M41" s="758"/>
      <c r="N41" s="759"/>
      <c r="O41" s="760"/>
      <c r="P41" s="761"/>
      <c r="Q41" s="765">
        <v>200</v>
      </c>
      <c r="R41" s="758"/>
      <c r="S41" s="763"/>
      <c r="T41" s="663"/>
      <c r="U41" s="663"/>
      <c r="V41" s="663"/>
      <c r="W41" s="663"/>
      <c r="X41" s="663"/>
      <c r="Y41" s="663"/>
      <c r="Z41" s="663"/>
      <c r="AA41" s="663"/>
      <c r="AB41" s="663"/>
      <c r="AC41" s="663"/>
      <c r="AD41" s="663"/>
      <c r="AE41" s="663"/>
      <c r="AF41" s="663"/>
      <c r="AG41" s="663"/>
      <c r="AH41" s="663"/>
      <c r="AI41" s="663"/>
      <c r="AJ41" s="663"/>
      <c r="AK41" s="663"/>
      <c r="AL41" s="663"/>
    </row>
    <row r="42" spans="1:38" s="664" customFormat="1" ht="12.75">
      <c r="A42" s="764" t="s">
        <v>286</v>
      </c>
      <c r="B42" s="790" t="s">
        <v>287</v>
      </c>
      <c r="C42" s="1032"/>
      <c r="D42" s="18"/>
      <c r="E42" s="753"/>
      <c r="F42" s="402" t="s">
        <v>288</v>
      </c>
      <c r="G42" s="1078">
        <f t="shared" si="5"/>
        <v>200</v>
      </c>
      <c r="H42" s="994"/>
      <c r="I42" s="754">
        <v>200</v>
      </c>
      <c r="J42" s="755"/>
      <c r="K42" s="756"/>
      <c r="L42" s="757"/>
      <c r="M42" s="758"/>
      <c r="N42" s="759"/>
      <c r="O42" s="760"/>
      <c r="P42" s="761"/>
      <c r="Q42" s="762"/>
      <c r="R42" s="758"/>
      <c r="S42" s="763"/>
      <c r="T42" s="663"/>
      <c r="U42" s="663"/>
      <c r="V42" s="663"/>
      <c r="W42" s="663"/>
      <c r="X42" s="663"/>
      <c r="Y42" s="663"/>
      <c r="Z42" s="663"/>
      <c r="AA42" s="663"/>
      <c r="AB42" s="663"/>
      <c r="AC42" s="663"/>
      <c r="AD42" s="663"/>
      <c r="AE42" s="663"/>
      <c r="AF42" s="663"/>
      <c r="AG42" s="663"/>
      <c r="AH42" s="663"/>
      <c r="AI42" s="663"/>
      <c r="AJ42" s="663"/>
      <c r="AK42" s="663"/>
      <c r="AL42" s="663"/>
    </row>
    <row r="43" spans="1:38" s="664" customFormat="1" ht="12.75">
      <c r="A43" s="766" t="s">
        <v>631</v>
      </c>
      <c r="B43" s="790" t="s">
        <v>287</v>
      </c>
      <c r="C43" s="1032"/>
      <c r="D43" s="18"/>
      <c r="E43" s="753"/>
      <c r="F43" s="402" t="s">
        <v>289</v>
      </c>
      <c r="G43" s="1078">
        <f t="shared" si="5"/>
        <v>310</v>
      </c>
      <c r="H43" s="994"/>
      <c r="I43" s="754">
        <f>350-40</f>
        <v>310</v>
      </c>
      <c r="J43" s="755"/>
      <c r="K43" s="756"/>
      <c r="L43" s="757"/>
      <c r="M43" s="758"/>
      <c r="N43" s="759"/>
      <c r="O43" s="760"/>
      <c r="P43" s="761"/>
      <c r="Q43" s="762"/>
      <c r="R43" s="758"/>
      <c r="S43" s="763"/>
      <c r="T43" s="663"/>
      <c r="U43" s="663"/>
      <c r="V43" s="663"/>
      <c r="W43" s="663"/>
      <c r="X43" s="663"/>
      <c r="Y43" s="663"/>
      <c r="Z43" s="663"/>
      <c r="AA43" s="663"/>
      <c r="AB43" s="663"/>
      <c r="AC43" s="663"/>
      <c r="AD43" s="663"/>
      <c r="AE43" s="663"/>
      <c r="AF43" s="663"/>
      <c r="AG43" s="663"/>
      <c r="AH43" s="663"/>
      <c r="AI43" s="663"/>
      <c r="AJ43" s="663"/>
      <c r="AK43" s="663"/>
      <c r="AL43" s="663"/>
    </row>
    <row r="44" spans="1:38" s="664" customFormat="1" ht="12.75">
      <c r="A44" s="764" t="s">
        <v>286</v>
      </c>
      <c r="B44" s="790" t="s">
        <v>287</v>
      </c>
      <c r="C44" s="1032"/>
      <c r="D44" s="18"/>
      <c r="E44" s="753"/>
      <c r="F44" s="402" t="s">
        <v>290</v>
      </c>
      <c r="G44" s="1078">
        <f t="shared" si="5"/>
        <v>380</v>
      </c>
      <c r="H44" s="994"/>
      <c r="I44" s="754">
        <v>380</v>
      </c>
      <c r="J44" s="755"/>
      <c r="K44" s="756"/>
      <c r="L44" s="757"/>
      <c r="M44" s="758"/>
      <c r="N44" s="759"/>
      <c r="O44" s="760"/>
      <c r="P44" s="761"/>
      <c r="Q44" s="762"/>
      <c r="R44" s="758"/>
      <c r="S44" s="763"/>
      <c r="T44" s="663"/>
      <c r="U44" s="663"/>
      <c r="V44" s="663"/>
      <c r="W44" s="663"/>
      <c r="X44" s="663"/>
      <c r="Y44" s="663"/>
      <c r="Z44" s="663"/>
      <c r="AA44" s="663"/>
      <c r="AB44" s="663"/>
      <c r="AC44" s="663"/>
      <c r="AD44" s="663"/>
      <c r="AE44" s="663"/>
      <c r="AF44" s="663"/>
      <c r="AG44" s="663"/>
      <c r="AH44" s="663"/>
      <c r="AI44" s="663"/>
      <c r="AJ44" s="663"/>
      <c r="AK44" s="663"/>
      <c r="AL44" s="663"/>
    </row>
    <row r="45" spans="1:38" s="664" customFormat="1" ht="12.75">
      <c r="A45" s="764" t="s">
        <v>286</v>
      </c>
      <c r="B45" s="790" t="s">
        <v>287</v>
      </c>
      <c r="C45" s="1032"/>
      <c r="D45" s="18"/>
      <c r="E45" s="753"/>
      <c r="F45" s="402" t="s">
        <v>765</v>
      </c>
      <c r="G45" s="1078">
        <f t="shared" si="5"/>
        <v>570</v>
      </c>
      <c r="H45" s="994"/>
      <c r="I45" s="754">
        <v>570</v>
      </c>
      <c r="J45" s="755"/>
      <c r="K45" s="756"/>
      <c r="L45" s="757"/>
      <c r="M45" s="758"/>
      <c r="N45" s="759"/>
      <c r="O45" s="760"/>
      <c r="P45" s="761"/>
      <c r="Q45" s="762"/>
      <c r="R45" s="758"/>
      <c r="S45" s="763"/>
      <c r="T45" s="663"/>
      <c r="U45" s="663"/>
      <c r="V45" s="663"/>
      <c r="W45" s="663"/>
      <c r="X45" s="663"/>
      <c r="Y45" s="663"/>
      <c r="Z45" s="663"/>
      <c r="AA45" s="663"/>
      <c r="AB45" s="663"/>
      <c r="AC45" s="663"/>
      <c r="AD45" s="663"/>
      <c r="AE45" s="663"/>
      <c r="AF45" s="663"/>
      <c r="AG45" s="663"/>
      <c r="AH45" s="663"/>
      <c r="AI45" s="663"/>
      <c r="AJ45" s="663"/>
      <c r="AK45" s="663"/>
      <c r="AL45" s="663"/>
    </row>
    <row r="46" spans="1:38" s="664" customFormat="1" ht="12.75">
      <c r="A46" s="764" t="s">
        <v>286</v>
      </c>
      <c r="B46" s="790" t="s">
        <v>287</v>
      </c>
      <c r="C46" s="1032"/>
      <c r="D46" s="18"/>
      <c r="E46" s="753"/>
      <c r="F46" s="402" t="s">
        <v>292</v>
      </c>
      <c r="G46" s="1078">
        <f t="shared" si="5"/>
        <v>550</v>
      </c>
      <c r="H46" s="994"/>
      <c r="I46" s="754">
        <v>550</v>
      </c>
      <c r="J46" s="755"/>
      <c r="K46" s="756"/>
      <c r="L46" s="757"/>
      <c r="M46" s="758"/>
      <c r="N46" s="759"/>
      <c r="O46" s="760"/>
      <c r="P46" s="761"/>
      <c r="Q46" s="762"/>
      <c r="R46" s="758"/>
      <c r="S46" s="763"/>
      <c r="T46" s="663"/>
      <c r="U46" s="663"/>
      <c r="V46" s="663"/>
      <c r="W46" s="663"/>
      <c r="X46" s="663"/>
      <c r="Y46" s="663"/>
      <c r="Z46" s="663"/>
      <c r="AA46" s="663"/>
      <c r="AB46" s="663"/>
      <c r="AC46" s="663"/>
      <c r="AD46" s="663"/>
      <c r="AE46" s="663"/>
      <c r="AF46" s="663"/>
      <c r="AG46" s="663"/>
      <c r="AH46" s="663"/>
      <c r="AI46" s="663"/>
      <c r="AJ46" s="663"/>
      <c r="AK46" s="663"/>
      <c r="AL46" s="663"/>
    </row>
    <row r="47" spans="1:38" s="664" customFormat="1" ht="12.75">
      <c r="A47" s="766" t="s">
        <v>631</v>
      </c>
      <c r="B47" s="790" t="s">
        <v>287</v>
      </c>
      <c r="C47" s="1032"/>
      <c r="D47" s="18"/>
      <c r="E47" s="753"/>
      <c r="F47" s="402" t="s">
        <v>293</v>
      </c>
      <c r="G47" s="1078">
        <f t="shared" si="5"/>
        <v>740</v>
      </c>
      <c r="H47" s="994"/>
      <c r="I47" s="767">
        <f>700+40</f>
        <v>740</v>
      </c>
      <c r="J47" s="755"/>
      <c r="K47" s="756"/>
      <c r="L47" s="757"/>
      <c r="M47" s="758"/>
      <c r="N47" s="759"/>
      <c r="O47" s="760"/>
      <c r="P47" s="761"/>
      <c r="Q47" s="762"/>
      <c r="R47" s="758"/>
      <c r="S47" s="763"/>
      <c r="T47" s="663"/>
      <c r="U47" s="663"/>
      <c r="V47" s="663"/>
      <c r="W47" s="663"/>
      <c r="X47" s="663"/>
      <c r="Y47" s="663"/>
      <c r="Z47" s="663"/>
      <c r="AA47" s="663"/>
      <c r="AB47" s="663"/>
      <c r="AC47" s="663"/>
      <c r="AD47" s="663"/>
      <c r="AE47" s="663"/>
      <c r="AF47" s="663"/>
      <c r="AG47" s="663"/>
      <c r="AH47" s="663"/>
      <c r="AI47" s="663"/>
      <c r="AJ47" s="663"/>
      <c r="AK47" s="663"/>
      <c r="AL47" s="663"/>
    </row>
    <row r="48" spans="1:38" s="664" customFormat="1" ht="12.75">
      <c r="A48" s="764" t="s">
        <v>286</v>
      </c>
      <c r="B48" s="790" t="s">
        <v>287</v>
      </c>
      <c r="C48" s="1032"/>
      <c r="D48" s="18"/>
      <c r="E48" s="753"/>
      <c r="F48" s="402" t="s">
        <v>294</v>
      </c>
      <c r="G48" s="1078">
        <f t="shared" si="5"/>
        <v>2000</v>
      </c>
      <c r="H48" s="994"/>
      <c r="I48" s="767">
        <v>2000</v>
      </c>
      <c r="J48" s="755"/>
      <c r="K48" s="756"/>
      <c r="L48" s="757"/>
      <c r="M48" s="758"/>
      <c r="N48" s="759"/>
      <c r="O48" s="760"/>
      <c r="P48" s="761"/>
      <c r="Q48" s="762"/>
      <c r="R48" s="758"/>
      <c r="S48" s="763"/>
      <c r="T48" s="663"/>
      <c r="U48" s="663"/>
      <c r="V48" s="663"/>
      <c r="W48" s="663"/>
      <c r="X48" s="663"/>
      <c r="Y48" s="663"/>
      <c r="Z48" s="663"/>
      <c r="AA48" s="663"/>
      <c r="AB48" s="663"/>
      <c r="AC48" s="663"/>
      <c r="AD48" s="663"/>
      <c r="AE48" s="663"/>
      <c r="AF48" s="663"/>
      <c r="AG48" s="663"/>
      <c r="AH48" s="663"/>
      <c r="AI48" s="663"/>
      <c r="AJ48" s="663"/>
      <c r="AK48" s="663"/>
      <c r="AL48" s="663"/>
    </row>
    <row r="49" spans="1:38" s="664" customFormat="1" ht="12.75">
      <c r="A49" s="764" t="s">
        <v>286</v>
      </c>
      <c r="B49" s="790" t="s">
        <v>287</v>
      </c>
      <c r="C49" s="1032"/>
      <c r="D49" s="18"/>
      <c r="E49" s="753"/>
      <c r="F49" s="402" t="s">
        <v>295</v>
      </c>
      <c r="G49" s="1078">
        <f t="shared" si="5"/>
        <v>680</v>
      </c>
      <c r="H49" s="994"/>
      <c r="I49" s="767">
        <v>680</v>
      </c>
      <c r="J49" s="755"/>
      <c r="K49" s="756"/>
      <c r="L49" s="757"/>
      <c r="M49" s="758"/>
      <c r="N49" s="759"/>
      <c r="O49" s="760"/>
      <c r="P49" s="761"/>
      <c r="Q49" s="762"/>
      <c r="R49" s="758"/>
      <c r="S49" s="763"/>
      <c r="T49" s="663"/>
      <c r="U49" s="663"/>
      <c r="V49" s="663"/>
      <c r="W49" s="663"/>
      <c r="X49" s="663"/>
      <c r="Y49" s="663"/>
      <c r="Z49" s="663"/>
      <c r="AA49" s="663"/>
      <c r="AB49" s="663"/>
      <c r="AC49" s="663"/>
      <c r="AD49" s="663"/>
      <c r="AE49" s="663"/>
      <c r="AF49" s="663"/>
      <c r="AG49" s="663"/>
      <c r="AH49" s="663"/>
      <c r="AI49" s="663"/>
      <c r="AJ49" s="663"/>
      <c r="AK49" s="663"/>
      <c r="AL49" s="663"/>
    </row>
    <row r="50" spans="1:38" s="664" customFormat="1" ht="12.75">
      <c r="A50" s="764" t="s">
        <v>286</v>
      </c>
      <c r="B50" s="790" t="s">
        <v>287</v>
      </c>
      <c r="C50" s="1032"/>
      <c r="D50" s="18"/>
      <c r="E50" s="753"/>
      <c r="F50" s="402" t="s">
        <v>296</v>
      </c>
      <c r="G50" s="1078">
        <f t="shared" si="5"/>
        <v>100</v>
      </c>
      <c r="H50" s="994"/>
      <c r="I50" s="767">
        <v>100</v>
      </c>
      <c r="J50" s="755"/>
      <c r="K50" s="756"/>
      <c r="L50" s="757"/>
      <c r="M50" s="758"/>
      <c r="N50" s="759"/>
      <c r="O50" s="760"/>
      <c r="P50" s="761"/>
      <c r="Q50" s="762"/>
      <c r="R50" s="758"/>
      <c r="S50" s="763"/>
      <c r="T50" s="663"/>
      <c r="U50" s="663"/>
      <c r="V50" s="663"/>
      <c r="W50" s="663"/>
      <c r="X50" s="663"/>
      <c r="Y50" s="663"/>
      <c r="Z50" s="663"/>
      <c r="AA50" s="663"/>
      <c r="AB50" s="663"/>
      <c r="AC50" s="663"/>
      <c r="AD50" s="663"/>
      <c r="AE50" s="663"/>
      <c r="AF50" s="663"/>
      <c r="AG50" s="663"/>
      <c r="AH50" s="663"/>
      <c r="AI50" s="663"/>
      <c r="AJ50" s="663"/>
      <c r="AK50" s="663"/>
      <c r="AL50" s="663"/>
    </row>
    <row r="51" spans="1:38" s="664" customFormat="1" ht="12.75">
      <c r="A51" s="764" t="s">
        <v>286</v>
      </c>
      <c r="B51" s="790" t="s">
        <v>287</v>
      </c>
      <c r="C51" s="1032"/>
      <c r="D51" s="18"/>
      <c r="E51" s="753"/>
      <c r="F51" s="402" t="s">
        <v>297</v>
      </c>
      <c r="G51" s="1078">
        <f t="shared" si="5"/>
        <v>456</v>
      </c>
      <c r="H51" s="994"/>
      <c r="I51" s="767">
        <v>456</v>
      </c>
      <c r="J51" s="755"/>
      <c r="K51" s="756"/>
      <c r="L51" s="757"/>
      <c r="M51" s="758"/>
      <c r="N51" s="759"/>
      <c r="O51" s="760"/>
      <c r="P51" s="761"/>
      <c r="Q51" s="762"/>
      <c r="R51" s="758"/>
      <c r="S51" s="763"/>
      <c r="T51" s="663"/>
      <c r="U51" s="663"/>
      <c r="V51" s="663"/>
      <c r="W51" s="663"/>
      <c r="X51" s="663"/>
      <c r="Y51" s="663"/>
      <c r="Z51" s="663"/>
      <c r="AA51" s="663"/>
      <c r="AB51" s="663"/>
      <c r="AC51" s="663"/>
      <c r="AD51" s="663"/>
      <c r="AE51" s="663"/>
      <c r="AF51" s="663"/>
      <c r="AG51" s="663"/>
      <c r="AH51" s="663"/>
      <c r="AI51" s="663"/>
      <c r="AJ51" s="663"/>
      <c r="AK51" s="663"/>
      <c r="AL51" s="663"/>
    </row>
    <row r="52" spans="1:38" s="664" customFormat="1" ht="12.75">
      <c r="A52" s="764" t="s">
        <v>286</v>
      </c>
      <c r="B52" s="790" t="s">
        <v>287</v>
      </c>
      <c r="C52" s="1032"/>
      <c r="D52" s="18"/>
      <c r="E52" s="753"/>
      <c r="F52" s="402" t="s">
        <v>298</v>
      </c>
      <c r="G52" s="1078">
        <f t="shared" si="5"/>
        <v>400</v>
      </c>
      <c r="H52" s="994"/>
      <c r="I52" s="767">
        <v>400</v>
      </c>
      <c r="J52" s="755"/>
      <c r="K52" s="756"/>
      <c r="L52" s="757"/>
      <c r="M52" s="758"/>
      <c r="N52" s="759"/>
      <c r="O52" s="760"/>
      <c r="P52" s="761"/>
      <c r="Q52" s="762"/>
      <c r="R52" s="758"/>
      <c r="S52" s="763"/>
      <c r="T52" s="663"/>
      <c r="U52" s="663"/>
      <c r="V52" s="663"/>
      <c r="W52" s="663"/>
      <c r="X52" s="663"/>
      <c r="Y52" s="663"/>
      <c r="Z52" s="663"/>
      <c r="AA52" s="663"/>
      <c r="AB52" s="663"/>
      <c r="AC52" s="663"/>
      <c r="AD52" s="663"/>
      <c r="AE52" s="663"/>
      <c r="AF52" s="663"/>
      <c r="AG52" s="663"/>
      <c r="AH52" s="663"/>
      <c r="AI52" s="663"/>
      <c r="AJ52" s="663"/>
      <c r="AK52" s="663"/>
      <c r="AL52" s="663"/>
    </row>
    <row r="53" spans="1:38" s="664" customFormat="1" ht="12.75">
      <c r="A53" s="764" t="s">
        <v>286</v>
      </c>
      <c r="B53" s="790" t="s">
        <v>287</v>
      </c>
      <c r="C53" s="1032"/>
      <c r="D53" s="18"/>
      <c r="E53" s="753"/>
      <c r="F53" s="843" t="s">
        <v>299</v>
      </c>
      <c r="G53" s="1078">
        <f t="shared" si="5"/>
        <v>526</v>
      </c>
      <c r="H53" s="994"/>
      <c r="I53" s="767">
        <v>526</v>
      </c>
      <c r="J53" s="755"/>
      <c r="K53" s="756"/>
      <c r="L53" s="757"/>
      <c r="M53" s="758"/>
      <c r="N53" s="759"/>
      <c r="O53" s="760"/>
      <c r="P53" s="761"/>
      <c r="Q53" s="762"/>
      <c r="R53" s="758"/>
      <c r="S53" s="763"/>
      <c r="T53" s="663"/>
      <c r="U53" s="663"/>
      <c r="V53" s="663"/>
      <c r="W53" s="663"/>
      <c r="X53" s="663"/>
      <c r="Y53" s="663"/>
      <c r="Z53" s="663"/>
      <c r="AA53" s="663"/>
      <c r="AB53" s="663"/>
      <c r="AC53" s="663"/>
      <c r="AD53" s="663"/>
      <c r="AE53" s="663"/>
      <c r="AF53" s="663"/>
      <c r="AG53" s="663"/>
      <c r="AH53" s="663"/>
      <c r="AI53" s="663"/>
      <c r="AJ53" s="663"/>
      <c r="AK53" s="663"/>
      <c r="AL53" s="663"/>
    </row>
    <row r="54" spans="1:38" s="664" customFormat="1" ht="12.75">
      <c r="A54" s="764" t="s">
        <v>124</v>
      </c>
      <c r="B54" s="790" t="s">
        <v>300</v>
      </c>
      <c r="C54" s="1032"/>
      <c r="D54" s="18"/>
      <c r="E54" s="753"/>
      <c r="F54" s="402" t="s">
        <v>301</v>
      </c>
      <c r="G54" s="1078">
        <f t="shared" si="5"/>
        <v>25000</v>
      </c>
      <c r="H54" s="994"/>
      <c r="I54" s="767">
        <v>25000</v>
      </c>
      <c r="J54" s="755"/>
      <c r="K54" s="756"/>
      <c r="L54" s="757"/>
      <c r="M54" s="758"/>
      <c r="N54" s="759"/>
      <c r="O54" s="760"/>
      <c r="P54" s="761"/>
      <c r="Q54" s="762"/>
      <c r="R54" s="758"/>
      <c r="S54" s="763"/>
      <c r="T54" s="663"/>
      <c r="U54" s="663"/>
      <c r="V54" s="663"/>
      <c r="W54" s="663"/>
      <c r="X54" s="663"/>
      <c r="Y54" s="663"/>
      <c r="Z54" s="663"/>
      <c r="AA54" s="663"/>
      <c r="AB54" s="663"/>
      <c r="AC54" s="663"/>
      <c r="AD54" s="663"/>
      <c r="AE54" s="663"/>
      <c r="AF54" s="663"/>
      <c r="AG54" s="663"/>
      <c r="AH54" s="663"/>
      <c r="AI54" s="663"/>
      <c r="AJ54" s="663"/>
      <c r="AK54" s="663"/>
      <c r="AL54" s="663"/>
    </row>
    <row r="55" spans="1:38" s="664" customFormat="1" ht="12.75">
      <c r="A55" s="764" t="s">
        <v>624</v>
      </c>
      <c r="B55" s="790" t="s">
        <v>625</v>
      </c>
      <c r="C55" s="1032"/>
      <c r="D55" s="18"/>
      <c r="E55" s="753"/>
      <c r="F55" s="402" t="s">
        <v>626</v>
      </c>
      <c r="G55" s="1078">
        <f t="shared" si="5"/>
        <v>50</v>
      </c>
      <c r="H55" s="994"/>
      <c r="I55" s="767">
        <v>50</v>
      </c>
      <c r="J55" s="755"/>
      <c r="K55" s="756"/>
      <c r="L55" s="757"/>
      <c r="M55" s="758"/>
      <c r="N55" s="759"/>
      <c r="O55" s="760"/>
      <c r="P55" s="761"/>
      <c r="Q55" s="762"/>
      <c r="R55" s="758"/>
      <c r="S55" s="763"/>
      <c r="T55" s="663"/>
      <c r="U55" s="663"/>
      <c r="V55" s="663"/>
      <c r="W55" s="663"/>
      <c r="X55" s="663"/>
      <c r="Y55" s="663"/>
      <c r="Z55" s="663"/>
      <c r="AA55" s="663"/>
      <c r="AB55" s="663"/>
      <c r="AC55" s="663"/>
      <c r="AD55" s="663"/>
      <c r="AE55" s="663"/>
      <c r="AF55" s="663"/>
      <c r="AG55" s="663"/>
      <c r="AH55" s="663"/>
      <c r="AI55" s="663"/>
      <c r="AJ55" s="663"/>
      <c r="AK55" s="663"/>
      <c r="AL55" s="663"/>
    </row>
    <row r="56" spans="1:38" s="664" customFormat="1" ht="12.75">
      <c r="A56" s="764" t="s">
        <v>624</v>
      </c>
      <c r="B56" s="790" t="s">
        <v>625</v>
      </c>
      <c r="C56" s="1032"/>
      <c r="D56" s="18"/>
      <c r="E56" s="753"/>
      <c r="F56" s="402" t="s">
        <v>627</v>
      </c>
      <c r="G56" s="1078">
        <f t="shared" si="5"/>
        <v>50</v>
      </c>
      <c r="H56" s="994"/>
      <c r="I56" s="767">
        <v>50</v>
      </c>
      <c r="J56" s="755"/>
      <c r="K56" s="756"/>
      <c r="L56" s="757"/>
      <c r="M56" s="758"/>
      <c r="N56" s="759"/>
      <c r="O56" s="760"/>
      <c r="P56" s="761"/>
      <c r="Q56" s="762"/>
      <c r="R56" s="758"/>
      <c r="S56" s="763"/>
      <c r="T56" s="663"/>
      <c r="U56" s="663"/>
      <c r="V56" s="663"/>
      <c r="W56" s="663"/>
      <c r="X56" s="663"/>
      <c r="Y56" s="663"/>
      <c r="Z56" s="663"/>
      <c r="AA56" s="663"/>
      <c r="AB56" s="663"/>
      <c r="AC56" s="663"/>
      <c r="AD56" s="663"/>
      <c r="AE56" s="663"/>
      <c r="AF56" s="663"/>
      <c r="AG56" s="663"/>
      <c r="AH56" s="663"/>
      <c r="AI56" s="663"/>
      <c r="AJ56" s="663"/>
      <c r="AK56" s="663"/>
      <c r="AL56" s="663"/>
    </row>
    <row r="57" spans="1:38" s="664" customFormat="1" ht="12.75">
      <c r="A57" s="764" t="s">
        <v>689</v>
      </c>
      <c r="B57" s="790" t="s">
        <v>690</v>
      </c>
      <c r="C57" s="1032"/>
      <c r="D57" s="18"/>
      <c r="E57" s="753"/>
      <c r="F57" s="402" t="s">
        <v>691</v>
      </c>
      <c r="G57" s="1078">
        <f t="shared" si="5"/>
        <v>60</v>
      </c>
      <c r="H57" s="994"/>
      <c r="I57" s="767">
        <v>60</v>
      </c>
      <c r="J57" s="755"/>
      <c r="K57" s="756"/>
      <c r="L57" s="757"/>
      <c r="M57" s="758"/>
      <c r="N57" s="759"/>
      <c r="O57" s="760"/>
      <c r="P57" s="761"/>
      <c r="Q57" s="762"/>
      <c r="R57" s="758"/>
      <c r="S57" s="763"/>
      <c r="T57" s="663"/>
      <c r="U57" s="663"/>
      <c r="V57" s="663"/>
      <c r="W57" s="663"/>
      <c r="X57" s="663"/>
      <c r="Y57" s="663"/>
      <c r="Z57" s="663"/>
      <c r="AA57" s="663"/>
      <c r="AB57" s="663"/>
      <c r="AC57" s="663"/>
      <c r="AD57" s="663"/>
      <c r="AE57" s="663"/>
      <c r="AF57" s="663"/>
      <c r="AG57" s="663"/>
      <c r="AH57" s="663"/>
      <c r="AI57" s="663"/>
      <c r="AJ57" s="663"/>
      <c r="AK57" s="663"/>
      <c r="AL57" s="663"/>
    </row>
    <row r="58" spans="1:38" s="664" customFormat="1" ht="12.75">
      <c r="A58" s="764" t="s">
        <v>689</v>
      </c>
      <c r="B58" s="790" t="s">
        <v>690</v>
      </c>
      <c r="C58" s="1032"/>
      <c r="D58" s="18"/>
      <c r="E58" s="753"/>
      <c r="F58" s="402"/>
      <c r="G58" s="1078">
        <f t="shared" si="5"/>
        <v>0</v>
      </c>
      <c r="H58" s="994">
        <f>SUM(G38:G58)</f>
        <v>32851</v>
      </c>
      <c r="I58" s="767"/>
      <c r="J58" s="755"/>
      <c r="K58" s="756"/>
      <c r="L58" s="757"/>
      <c r="M58" s="758"/>
      <c r="N58" s="759"/>
      <c r="O58" s="760"/>
      <c r="P58" s="761"/>
      <c r="Q58" s="762"/>
      <c r="R58" s="758"/>
      <c r="S58" s="763"/>
      <c r="T58" s="663"/>
      <c r="U58" s="663"/>
      <c r="V58" s="663"/>
      <c r="W58" s="663"/>
      <c r="X58" s="663"/>
      <c r="Y58" s="663"/>
      <c r="Z58" s="663"/>
      <c r="AA58" s="663"/>
      <c r="AB58" s="663"/>
      <c r="AC58" s="663"/>
      <c r="AD58" s="663"/>
      <c r="AE58" s="663"/>
      <c r="AF58" s="663"/>
      <c r="AG58" s="663"/>
      <c r="AH58" s="663"/>
      <c r="AI58" s="663"/>
      <c r="AJ58" s="663"/>
      <c r="AK58" s="663"/>
      <c r="AL58" s="663"/>
    </row>
    <row r="59" spans="1:38" s="664" customFormat="1" ht="12.75">
      <c r="A59" s="752" t="s">
        <v>175</v>
      </c>
      <c r="B59" s="790" t="s">
        <v>176</v>
      </c>
      <c r="C59" s="1032"/>
      <c r="D59" s="18" t="s">
        <v>532</v>
      </c>
      <c r="E59" s="753"/>
      <c r="F59" s="402" t="s">
        <v>199</v>
      </c>
      <c r="G59" s="1078">
        <f t="shared" si="5"/>
        <v>1400</v>
      </c>
      <c r="H59" s="995"/>
      <c r="I59" s="769"/>
      <c r="J59" s="755"/>
      <c r="K59" s="770"/>
      <c r="L59" s="757">
        <v>1400</v>
      </c>
      <c r="M59" s="771"/>
      <c r="N59" s="759"/>
      <c r="O59" s="772"/>
      <c r="P59" s="768"/>
      <c r="Q59" s="773"/>
      <c r="R59" s="771"/>
      <c r="S59" s="763"/>
      <c r="T59" s="663"/>
      <c r="U59" s="663"/>
      <c r="V59" s="663"/>
      <c r="W59" s="663"/>
      <c r="X59" s="663"/>
      <c r="Y59" s="663"/>
      <c r="Z59" s="663"/>
      <c r="AA59" s="663"/>
      <c r="AB59" s="663"/>
      <c r="AC59" s="663"/>
      <c r="AD59" s="663"/>
      <c r="AE59" s="663"/>
      <c r="AF59" s="663"/>
      <c r="AG59" s="663"/>
      <c r="AH59" s="663"/>
      <c r="AI59" s="663"/>
      <c r="AJ59" s="663"/>
      <c r="AK59" s="663"/>
      <c r="AL59" s="663"/>
    </row>
    <row r="60" spans="1:38" s="664" customFormat="1" ht="12.75" customHeight="1">
      <c r="A60" s="752" t="s">
        <v>175</v>
      </c>
      <c r="B60" s="790" t="s">
        <v>176</v>
      </c>
      <c r="C60" s="1032"/>
      <c r="D60" s="18"/>
      <c r="E60" s="753"/>
      <c r="F60" s="402" t="s">
        <v>200</v>
      </c>
      <c r="G60" s="1078">
        <f t="shared" si="5"/>
        <v>500</v>
      </c>
      <c r="H60" s="995"/>
      <c r="I60" s="769"/>
      <c r="J60" s="755"/>
      <c r="K60" s="770"/>
      <c r="L60" s="757">
        <v>500</v>
      </c>
      <c r="M60" s="771"/>
      <c r="N60" s="759"/>
      <c r="O60" s="772"/>
      <c r="P60" s="768"/>
      <c r="Q60" s="773"/>
      <c r="R60" s="771"/>
      <c r="S60" s="763"/>
      <c r="T60" s="663"/>
      <c r="U60" s="663"/>
      <c r="V60" s="663"/>
      <c r="W60" s="663"/>
      <c r="X60" s="663"/>
      <c r="Y60" s="663"/>
      <c r="Z60" s="663"/>
      <c r="AA60" s="663"/>
      <c r="AB60" s="663"/>
      <c r="AC60" s="663"/>
      <c r="AD60" s="663"/>
      <c r="AE60" s="663"/>
      <c r="AF60" s="663"/>
      <c r="AG60" s="663"/>
      <c r="AH60" s="663"/>
      <c r="AI60" s="663"/>
      <c r="AJ60" s="663"/>
      <c r="AK60" s="663"/>
      <c r="AL60" s="663"/>
    </row>
    <row r="61" spans="1:38" s="664" customFormat="1" ht="12.75">
      <c r="A61" s="752" t="s">
        <v>175</v>
      </c>
      <c r="B61" s="790" t="s">
        <v>176</v>
      </c>
      <c r="C61" s="1032"/>
      <c r="D61" s="18"/>
      <c r="E61" s="753"/>
      <c r="F61" s="402" t="s">
        <v>201</v>
      </c>
      <c r="G61" s="1078">
        <f t="shared" si="5"/>
        <v>500</v>
      </c>
      <c r="H61" s="995"/>
      <c r="I61" s="769"/>
      <c r="J61" s="755"/>
      <c r="K61" s="770"/>
      <c r="L61" s="757">
        <v>500</v>
      </c>
      <c r="M61" s="771"/>
      <c r="N61" s="759"/>
      <c r="O61" s="772"/>
      <c r="P61" s="768"/>
      <c r="Q61" s="773"/>
      <c r="R61" s="771"/>
      <c r="S61" s="763"/>
      <c r="T61" s="663"/>
      <c r="U61" s="663"/>
      <c r="V61" s="663"/>
      <c r="W61" s="663"/>
      <c r="X61" s="663"/>
      <c r="Y61" s="663"/>
      <c r="Z61" s="663"/>
      <c r="AA61" s="663"/>
      <c r="AB61" s="663"/>
      <c r="AC61" s="663"/>
      <c r="AD61" s="663"/>
      <c r="AE61" s="663"/>
      <c r="AF61" s="663"/>
      <c r="AG61" s="663"/>
      <c r="AH61" s="663"/>
      <c r="AI61" s="663"/>
      <c r="AJ61" s="663"/>
      <c r="AK61" s="663"/>
      <c r="AL61" s="663"/>
    </row>
    <row r="62" spans="1:38" s="664" customFormat="1" ht="38.25">
      <c r="A62" s="752" t="s">
        <v>155</v>
      </c>
      <c r="B62" s="790" t="s">
        <v>378</v>
      </c>
      <c r="C62" s="1032"/>
      <c r="D62" s="18"/>
      <c r="E62" s="753"/>
      <c r="F62" s="402" t="s">
        <v>720</v>
      </c>
      <c r="G62" s="1078">
        <f t="shared" si="5"/>
        <v>300</v>
      </c>
      <c r="H62" s="996"/>
      <c r="I62" s="769"/>
      <c r="J62" s="755"/>
      <c r="K62" s="770"/>
      <c r="L62" s="757">
        <v>300</v>
      </c>
      <c r="M62" s="771"/>
      <c r="N62" s="759"/>
      <c r="O62" s="772"/>
      <c r="P62" s="768"/>
      <c r="Q62" s="773"/>
      <c r="R62" s="771"/>
      <c r="S62" s="763"/>
      <c r="T62" s="663"/>
      <c r="U62" s="663"/>
      <c r="V62" s="663"/>
      <c r="W62" s="663"/>
      <c r="X62" s="663"/>
      <c r="Y62" s="663"/>
      <c r="Z62" s="663"/>
      <c r="AA62" s="663"/>
      <c r="AB62" s="663"/>
      <c r="AC62" s="663"/>
      <c r="AD62" s="663"/>
      <c r="AE62" s="663"/>
      <c r="AF62" s="663"/>
      <c r="AG62" s="663"/>
      <c r="AH62" s="663"/>
      <c r="AI62" s="663"/>
      <c r="AJ62" s="663"/>
      <c r="AK62" s="663"/>
      <c r="AL62" s="663"/>
    </row>
    <row r="63" spans="1:38" s="664" customFormat="1" ht="12.75">
      <c r="A63" s="752" t="s">
        <v>718</v>
      </c>
      <c r="B63" s="790" t="s">
        <v>719</v>
      </c>
      <c r="C63" s="1032"/>
      <c r="D63" s="18"/>
      <c r="E63" s="753"/>
      <c r="F63" s="402" t="s">
        <v>721</v>
      </c>
      <c r="G63" s="1078">
        <f t="shared" si="5"/>
        <v>40</v>
      </c>
      <c r="H63" s="996">
        <f>SUM(G59:G63)</f>
        <v>2740</v>
      </c>
      <c r="I63" s="769"/>
      <c r="J63" s="755"/>
      <c r="K63" s="770"/>
      <c r="L63" s="757"/>
      <c r="M63" s="771"/>
      <c r="N63" s="759"/>
      <c r="O63" s="772"/>
      <c r="P63" s="768">
        <v>40</v>
      </c>
      <c r="Q63" s="773"/>
      <c r="R63" s="771"/>
      <c r="S63" s="763"/>
      <c r="T63" s="663"/>
      <c r="U63" s="663"/>
      <c r="V63" s="663"/>
      <c r="W63" s="663"/>
      <c r="X63" s="663"/>
      <c r="Y63" s="663"/>
      <c r="Z63" s="663"/>
      <c r="AA63" s="663"/>
      <c r="AB63" s="663"/>
      <c r="AC63" s="663"/>
      <c r="AD63" s="663"/>
      <c r="AE63" s="663"/>
      <c r="AF63" s="663"/>
      <c r="AG63" s="663"/>
      <c r="AH63" s="663"/>
      <c r="AI63" s="663"/>
      <c r="AJ63" s="663"/>
      <c r="AK63" s="663"/>
      <c r="AL63" s="663"/>
    </row>
    <row r="64" spans="1:19" ht="12.75">
      <c r="A64" s="774"/>
      <c r="B64" s="790"/>
      <c r="C64" s="1031"/>
      <c r="D64" s="18" t="s">
        <v>494</v>
      </c>
      <c r="E64" s="340"/>
      <c r="F64" s="402"/>
      <c r="G64" s="1078">
        <f t="shared" si="5"/>
        <v>0</v>
      </c>
      <c r="H64" s="997"/>
      <c r="I64" s="775"/>
      <c r="J64" s="527"/>
      <c r="K64" s="776"/>
      <c r="L64" s="551"/>
      <c r="M64" s="777"/>
      <c r="N64" s="737"/>
      <c r="O64" s="778"/>
      <c r="P64" s="779"/>
      <c r="Q64" s="780"/>
      <c r="R64" s="777"/>
      <c r="S64" s="741"/>
    </row>
    <row r="65" spans="1:19" ht="12.75">
      <c r="A65" s="774"/>
      <c r="B65" s="790"/>
      <c r="C65" s="1031"/>
      <c r="D65" s="18"/>
      <c r="E65" s="340"/>
      <c r="F65" s="402"/>
      <c r="G65" s="1078">
        <f t="shared" si="5"/>
        <v>0</v>
      </c>
      <c r="H65" s="997">
        <f>SUM(G64:G65)</f>
        <v>0</v>
      </c>
      <c r="I65" s="775"/>
      <c r="J65" s="527"/>
      <c r="K65" s="776"/>
      <c r="L65" s="551"/>
      <c r="M65" s="777"/>
      <c r="N65" s="737"/>
      <c r="O65" s="778"/>
      <c r="P65" s="779"/>
      <c r="Q65" s="780"/>
      <c r="R65" s="777"/>
      <c r="S65" s="741"/>
    </row>
    <row r="66" spans="1:38" s="664" customFormat="1" ht="12.75">
      <c r="A66" s="752" t="s">
        <v>175</v>
      </c>
      <c r="B66" s="790" t="s">
        <v>176</v>
      </c>
      <c r="C66" s="1032"/>
      <c r="D66" s="18" t="s">
        <v>65</v>
      </c>
      <c r="E66" s="753"/>
      <c r="F66" s="402" t="s">
        <v>181</v>
      </c>
      <c r="G66" s="1078">
        <f t="shared" si="5"/>
        <v>450</v>
      </c>
      <c r="H66" s="995"/>
      <c r="I66" s="769"/>
      <c r="J66" s="755"/>
      <c r="K66" s="770"/>
      <c r="L66" s="757">
        <v>450</v>
      </c>
      <c r="M66" s="771"/>
      <c r="N66" s="759"/>
      <c r="O66" s="772"/>
      <c r="P66" s="768"/>
      <c r="Q66" s="762"/>
      <c r="R66" s="758"/>
      <c r="S66" s="763"/>
      <c r="T66" s="663"/>
      <c r="U66" s="663"/>
      <c r="V66" s="663"/>
      <c r="W66" s="663"/>
      <c r="X66" s="663"/>
      <c r="Y66" s="663"/>
      <c r="Z66" s="663"/>
      <c r="AA66" s="663"/>
      <c r="AB66" s="663"/>
      <c r="AC66" s="663"/>
      <c r="AD66" s="663"/>
      <c r="AE66" s="663"/>
      <c r="AF66" s="663"/>
      <c r="AG66" s="663"/>
      <c r="AH66" s="663"/>
      <c r="AI66" s="663"/>
      <c r="AJ66" s="663"/>
      <c r="AK66" s="663"/>
      <c r="AL66" s="663"/>
    </row>
    <row r="67" spans="1:38" s="664" customFormat="1" ht="12.75">
      <c r="A67" s="752" t="s">
        <v>175</v>
      </c>
      <c r="B67" s="790" t="s">
        <v>176</v>
      </c>
      <c r="C67" s="1032"/>
      <c r="D67" s="18"/>
      <c r="E67" s="753"/>
      <c r="F67" s="402" t="s">
        <v>182</v>
      </c>
      <c r="G67" s="1078">
        <f aca="true" t="shared" si="6" ref="G67:G98">SUM(I67:R67)</f>
        <v>50</v>
      </c>
      <c r="H67" s="995"/>
      <c r="I67" s="769"/>
      <c r="J67" s="755"/>
      <c r="K67" s="770"/>
      <c r="L67" s="757">
        <v>50</v>
      </c>
      <c r="M67" s="771"/>
      <c r="N67" s="759"/>
      <c r="O67" s="772"/>
      <c r="P67" s="768"/>
      <c r="Q67" s="762"/>
      <c r="R67" s="758"/>
      <c r="S67" s="763"/>
      <c r="T67" s="663"/>
      <c r="U67" s="663"/>
      <c r="V67" s="663"/>
      <c r="W67" s="663"/>
      <c r="X67" s="663"/>
      <c r="Y67" s="663"/>
      <c r="Z67" s="663"/>
      <c r="AA67" s="663"/>
      <c r="AB67" s="663"/>
      <c r="AC67" s="663"/>
      <c r="AD67" s="663"/>
      <c r="AE67" s="663"/>
      <c r="AF67" s="663"/>
      <c r="AG67" s="663"/>
      <c r="AH67" s="663"/>
      <c r="AI67" s="663"/>
      <c r="AJ67" s="663"/>
      <c r="AK67" s="663"/>
      <c r="AL67" s="663"/>
    </row>
    <row r="68" spans="1:38" s="664" customFormat="1" ht="38.25">
      <c r="A68" s="752" t="s">
        <v>155</v>
      </c>
      <c r="B68" s="790" t="s">
        <v>378</v>
      </c>
      <c r="C68" s="1032"/>
      <c r="D68" s="18"/>
      <c r="E68" s="753"/>
      <c r="F68" s="402" t="s">
        <v>380</v>
      </c>
      <c r="G68" s="1078">
        <f t="shared" si="6"/>
        <v>1200</v>
      </c>
      <c r="H68" s="995"/>
      <c r="I68" s="769"/>
      <c r="J68" s="755"/>
      <c r="K68" s="770"/>
      <c r="L68" s="757">
        <v>1200</v>
      </c>
      <c r="M68" s="771"/>
      <c r="N68" s="759"/>
      <c r="O68" s="772"/>
      <c r="P68" s="768"/>
      <c r="Q68" s="762"/>
      <c r="R68" s="758"/>
      <c r="S68" s="763"/>
      <c r="T68" s="663"/>
      <c r="U68" s="663"/>
      <c r="V68" s="663"/>
      <c r="W68" s="663"/>
      <c r="X68" s="663"/>
      <c r="Y68" s="663"/>
      <c r="Z68" s="663"/>
      <c r="AA68" s="663"/>
      <c r="AB68" s="663"/>
      <c r="AC68" s="663"/>
      <c r="AD68" s="663"/>
      <c r="AE68" s="663"/>
      <c r="AF68" s="663"/>
      <c r="AG68" s="663"/>
      <c r="AH68" s="663"/>
      <c r="AI68" s="663"/>
      <c r="AJ68" s="663"/>
      <c r="AK68" s="663"/>
      <c r="AL68" s="663"/>
    </row>
    <row r="69" spans="1:38" s="664" customFormat="1" ht="38.25">
      <c r="A69" s="781" t="s">
        <v>155</v>
      </c>
      <c r="B69" s="790" t="s">
        <v>378</v>
      </c>
      <c r="C69" s="1032"/>
      <c r="D69" s="18"/>
      <c r="E69" s="753"/>
      <c r="F69" s="402" t="s">
        <v>381</v>
      </c>
      <c r="G69" s="1078">
        <f t="shared" si="6"/>
        <v>680</v>
      </c>
      <c r="H69" s="996">
        <f>SUM(G66:G69)</f>
        <v>2380</v>
      </c>
      <c r="I69" s="769"/>
      <c r="J69" s="755"/>
      <c r="K69" s="770"/>
      <c r="L69" s="757">
        <v>680</v>
      </c>
      <c r="M69" s="771"/>
      <c r="N69" s="759"/>
      <c r="O69" s="772"/>
      <c r="P69" s="768"/>
      <c r="Q69" s="762"/>
      <c r="R69" s="758"/>
      <c r="S69" s="763"/>
      <c r="T69" s="663"/>
      <c r="U69" s="663"/>
      <c r="V69" s="663"/>
      <c r="W69" s="663"/>
      <c r="X69" s="663"/>
      <c r="Y69" s="663"/>
      <c r="Z69" s="663"/>
      <c r="AA69" s="663"/>
      <c r="AB69" s="663"/>
      <c r="AC69" s="663"/>
      <c r="AD69" s="663"/>
      <c r="AE69" s="663"/>
      <c r="AF69" s="663"/>
      <c r="AG69" s="663"/>
      <c r="AH69" s="663"/>
      <c r="AI69" s="663"/>
      <c r="AJ69" s="663"/>
      <c r="AK69" s="663"/>
      <c r="AL69" s="663"/>
    </row>
    <row r="70" spans="1:38" s="664" customFormat="1" ht="12.75">
      <c r="A70" s="752" t="s">
        <v>175</v>
      </c>
      <c r="B70" s="790" t="s">
        <v>176</v>
      </c>
      <c r="C70" s="1032"/>
      <c r="D70" s="18" t="s">
        <v>209</v>
      </c>
      <c r="E70" s="753"/>
      <c r="F70" s="843" t="s">
        <v>210</v>
      </c>
      <c r="G70" s="1078">
        <f t="shared" si="6"/>
        <v>44</v>
      </c>
      <c r="H70" s="998">
        <f>SUM(G70)</f>
        <v>44</v>
      </c>
      <c r="I70" s="769"/>
      <c r="J70" s="755"/>
      <c r="K70" s="770"/>
      <c r="L70" s="757">
        <v>44</v>
      </c>
      <c r="M70" s="771"/>
      <c r="N70" s="759"/>
      <c r="O70" s="772"/>
      <c r="P70" s="768"/>
      <c r="Q70" s="762"/>
      <c r="R70" s="758"/>
      <c r="S70" s="763"/>
      <c r="T70" s="663"/>
      <c r="U70" s="663"/>
      <c r="V70" s="663"/>
      <c r="W70" s="663"/>
      <c r="X70" s="663"/>
      <c r="Y70" s="663"/>
      <c r="Z70" s="663"/>
      <c r="AA70" s="663"/>
      <c r="AB70" s="663"/>
      <c r="AC70" s="663"/>
      <c r="AD70" s="663"/>
      <c r="AE70" s="663"/>
      <c r="AF70" s="663"/>
      <c r="AG70" s="663"/>
      <c r="AH70" s="663"/>
      <c r="AI70" s="663"/>
      <c r="AJ70" s="663"/>
      <c r="AK70" s="663"/>
      <c r="AL70" s="663"/>
    </row>
    <row r="71" spans="1:38" s="664" customFormat="1" ht="12.75">
      <c r="A71" s="752" t="s">
        <v>175</v>
      </c>
      <c r="B71" s="790" t="s">
        <v>176</v>
      </c>
      <c r="C71" s="1032"/>
      <c r="D71" s="18" t="s">
        <v>525</v>
      </c>
      <c r="E71" s="753"/>
      <c r="F71" s="402" t="s">
        <v>195</v>
      </c>
      <c r="G71" s="1078">
        <f t="shared" si="6"/>
        <v>180</v>
      </c>
      <c r="H71" s="999"/>
      <c r="I71" s="769"/>
      <c r="J71" s="755"/>
      <c r="K71" s="770"/>
      <c r="L71" s="757">
        <v>180</v>
      </c>
      <c r="M71" s="771"/>
      <c r="N71" s="759"/>
      <c r="O71" s="772"/>
      <c r="P71" s="768"/>
      <c r="Q71" s="762"/>
      <c r="R71" s="758"/>
      <c r="S71" s="763"/>
      <c r="T71" s="663"/>
      <c r="U71" s="663"/>
      <c r="V71" s="663"/>
      <c r="W71" s="663"/>
      <c r="X71" s="663"/>
      <c r="Y71" s="663"/>
      <c r="Z71" s="663"/>
      <c r="AA71" s="663"/>
      <c r="AB71" s="663"/>
      <c r="AC71" s="663"/>
      <c r="AD71" s="663"/>
      <c r="AE71" s="663"/>
      <c r="AF71" s="663"/>
      <c r="AG71" s="663"/>
      <c r="AH71" s="663"/>
      <c r="AI71" s="663"/>
      <c r="AJ71" s="663"/>
      <c r="AK71" s="663"/>
      <c r="AL71" s="663"/>
    </row>
    <row r="72" spans="1:38" s="664" customFormat="1" ht="12.75">
      <c r="A72" s="752" t="s">
        <v>175</v>
      </c>
      <c r="B72" s="790" t="s">
        <v>176</v>
      </c>
      <c r="C72" s="1032"/>
      <c r="D72" s="18"/>
      <c r="E72" s="753"/>
      <c r="F72" s="402" t="s">
        <v>196</v>
      </c>
      <c r="G72" s="1078">
        <f t="shared" si="6"/>
        <v>80</v>
      </c>
      <c r="H72" s="999">
        <f>SUM(G71:G72)</f>
        <v>260</v>
      </c>
      <c r="I72" s="769"/>
      <c r="J72" s="755"/>
      <c r="K72" s="770"/>
      <c r="L72" s="757">
        <v>80</v>
      </c>
      <c r="M72" s="771"/>
      <c r="N72" s="759"/>
      <c r="O72" s="772"/>
      <c r="P72" s="768"/>
      <c r="Q72" s="762"/>
      <c r="R72" s="758"/>
      <c r="S72" s="763"/>
      <c r="T72" s="663"/>
      <c r="U72" s="663"/>
      <c r="V72" s="663"/>
      <c r="W72" s="663"/>
      <c r="X72" s="663"/>
      <c r="Y72" s="663"/>
      <c r="Z72" s="663"/>
      <c r="AA72" s="663"/>
      <c r="AB72" s="663"/>
      <c r="AC72" s="663"/>
      <c r="AD72" s="663"/>
      <c r="AE72" s="663"/>
      <c r="AF72" s="663"/>
      <c r="AG72" s="663"/>
      <c r="AH72" s="663"/>
      <c r="AI72" s="663"/>
      <c r="AJ72" s="663"/>
      <c r="AK72" s="663"/>
      <c r="AL72" s="663"/>
    </row>
    <row r="73" spans="1:38" s="664" customFormat="1" ht="12.75">
      <c r="A73" s="752" t="s">
        <v>175</v>
      </c>
      <c r="B73" s="790" t="s">
        <v>176</v>
      </c>
      <c r="C73" s="1032"/>
      <c r="D73" s="18" t="s">
        <v>486</v>
      </c>
      <c r="E73" s="753"/>
      <c r="F73" s="402" t="s">
        <v>204</v>
      </c>
      <c r="G73" s="1078">
        <f t="shared" si="6"/>
        <v>1500</v>
      </c>
      <c r="H73" s="994"/>
      <c r="I73" s="754"/>
      <c r="J73" s="755"/>
      <c r="K73" s="756"/>
      <c r="L73" s="757">
        <v>1500</v>
      </c>
      <c r="M73" s="758"/>
      <c r="N73" s="759"/>
      <c r="O73" s="760"/>
      <c r="P73" s="761"/>
      <c r="Q73" s="762"/>
      <c r="R73" s="758"/>
      <c r="S73" s="763"/>
      <c r="T73" s="663"/>
      <c r="U73" s="663"/>
      <c r="V73" s="663"/>
      <c r="W73" s="663"/>
      <c r="X73" s="663"/>
      <c r="Y73" s="663"/>
      <c r="Z73" s="663"/>
      <c r="AA73" s="663"/>
      <c r="AB73" s="663"/>
      <c r="AC73" s="663"/>
      <c r="AD73" s="663"/>
      <c r="AE73" s="663"/>
      <c r="AF73" s="663"/>
      <c r="AG73" s="663"/>
      <c r="AH73" s="663"/>
      <c r="AI73" s="663"/>
      <c r="AJ73" s="663"/>
      <c r="AK73" s="663"/>
      <c r="AL73" s="663"/>
    </row>
    <row r="74" spans="1:38" s="664" customFormat="1" ht="12.75">
      <c r="A74" s="752"/>
      <c r="B74" s="790"/>
      <c r="C74" s="1032"/>
      <c r="D74" s="18"/>
      <c r="E74" s="753"/>
      <c r="F74" s="402"/>
      <c r="G74" s="1078">
        <f t="shared" si="6"/>
        <v>0</v>
      </c>
      <c r="H74" s="994">
        <f>SUM(G73:G74)</f>
        <v>1500</v>
      </c>
      <c r="I74" s="754"/>
      <c r="J74" s="755"/>
      <c r="K74" s="756"/>
      <c r="L74" s="757"/>
      <c r="M74" s="758"/>
      <c r="N74" s="759"/>
      <c r="O74" s="760"/>
      <c r="P74" s="761"/>
      <c r="Q74" s="762"/>
      <c r="R74" s="758"/>
      <c r="S74" s="763"/>
      <c r="T74" s="663"/>
      <c r="U74" s="663"/>
      <c r="V74" s="663"/>
      <c r="W74" s="663"/>
      <c r="X74" s="663"/>
      <c r="Y74" s="663"/>
      <c r="Z74" s="663"/>
      <c r="AA74" s="663"/>
      <c r="AB74" s="663"/>
      <c r="AC74" s="663"/>
      <c r="AD74" s="663"/>
      <c r="AE74" s="663"/>
      <c r="AF74" s="663"/>
      <c r="AG74" s="663"/>
      <c r="AH74" s="663"/>
      <c r="AI74" s="663"/>
      <c r="AJ74" s="663"/>
      <c r="AK74" s="663"/>
      <c r="AL74" s="663"/>
    </row>
    <row r="75" spans="1:38" s="664" customFormat="1" ht="13.5" customHeight="1">
      <c r="A75" s="752" t="s">
        <v>175</v>
      </c>
      <c r="B75" s="790" t="s">
        <v>176</v>
      </c>
      <c r="C75" s="1032"/>
      <c r="D75" s="18" t="s">
        <v>87</v>
      </c>
      <c r="E75" s="753"/>
      <c r="F75" s="402" t="s">
        <v>205</v>
      </c>
      <c r="G75" s="1078">
        <f t="shared" si="6"/>
        <v>500</v>
      </c>
      <c r="H75" s="1000"/>
      <c r="I75" s="754"/>
      <c r="J75" s="755"/>
      <c r="K75" s="756"/>
      <c r="L75" s="757">
        <v>500</v>
      </c>
      <c r="M75" s="758"/>
      <c r="N75" s="759"/>
      <c r="O75" s="760"/>
      <c r="P75" s="761"/>
      <c r="Q75" s="762"/>
      <c r="R75" s="758"/>
      <c r="S75" s="763"/>
      <c r="T75" s="663"/>
      <c r="U75" s="663"/>
      <c r="V75" s="663"/>
      <c r="W75" s="663"/>
      <c r="X75" s="663"/>
      <c r="Y75" s="663"/>
      <c r="Z75" s="663"/>
      <c r="AA75" s="663"/>
      <c r="AB75" s="663"/>
      <c r="AC75" s="663"/>
      <c r="AD75" s="663"/>
      <c r="AE75" s="663"/>
      <c r="AF75" s="663"/>
      <c r="AG75" s="663"/>
      <c r="AH75" s="663"/>
      <c r="AI75" s="663"/>
      <c r="AJ75" s="663"/>
      <c r="AK75" s="663"/>
      <c r="AL75" s="663"/>
    </row>
    <row r="76" spans="1:38" s="664" customFormat="1" ht="13.5" customHeight="1">
      <c r="A76" s="752" t="s">
        <v>175</v>
      </c>
      <c r="B76" s="790" t="s">
        <v>176</v>
      </c>
      <c r="C76" s="1032"/>
      <c r="D76" s="18"/>
      <c r="E76" s="753"/>
      <c r="F76" s="402" t="s">
        <v>206</v>
      </c>
      <c r="G76" s="1078">
        <f t="shared" si="6"/>
        <v>100</v>
      </c>
      <c r="H76" s="1000">
        <f>SUM(G75:G76)</f>
        <v>600</v>
      </c>
      <c r="I76" s="754"/>
      <c r="J76" s="755"/>
      <c r="K76" s="756"/>
      <c r="L76" s="757">
        <v>100</v>
      </c>
      <c r="M76" s="758"/>
      <c r="N76" s="759"/>
      <c r="O76" s="760"/>
      <c r="P76" s="761"/>
      <c r="Q76" s="762"/>
      <c r="R76" s="758"/>
      <c r="S76" s="763"/>
      <c r="T76" s="663"/>
      <c r="U76" s="663"/>
      <c r="V76" s="663"/>
      <c r="W76" s="663"/>
      <c r="X76" s="663"/>
      <c r="Y76" s="663"/>
      <c r="Z76" s="663"/>
      <c r="AA76" s="663"/>
      <c r="AB76" s="663"/>
      <c r="AC76" s="663"/>
      <c r="AD76" s="663"/>
      <c r="AE76" s="663"/>
      <c r="AF76" s="663"/>
      <c r="AG76" s="663"/>
      <c r="AH76" s="663"/>
      <c r="AI76" s="663"/>
      <c r="AJ76" s="663"/>
      <c r="AK76" s="663"/>
      <c r="AL76" s="663"/>
    </row>
    <row r="77" spans="1:38" s="664" customFormat="1" ht="15" customHeight="1">
      <c r="A77" s="752" t="s">
        <v>472</v>
      </c>
      <c r="B77" s="790" t="s">
        <v>473</v>
      </c>
      <c r="C77" s="1032"/>
      <c r="D77" s="18" t="s">
        <v>60</v>
      </c>
      <c r="E77" s="753"/>
      <c r="F77" s="402" t="s">
        <v>474</v>
      </c>
      <c r="G77" s="1078">
        <f t="shared" si="6"/>
        <v>900</v>
      </c>
      <c r="H77" s="994"/>
      <c r="I77" s="754"/>
      <c r="J77" s="755"/>
      <c r="K77" s="756"/>
      <c r="L77" s="757"/>
      <c r="M77" s="758"/>
      <c r="N77" s="759"/>
      <c r="O77" s="760"/>
      <c r="P77" s="761">
        <v>900</v>
      </c>
      <c r="Q77" s="762"/>
      <c r="R77" s="758"/>
      <c r="S77" s="763"/>
      <c r="T77" s="663"/>
      <c r="U77" s="663"/>
      <c r="V77" s="663"/>
      <c r="W77" s="663"/>
      <c r="X77" s="663"/>
      <c r="Y77" s="663"/>
      <c r="Z77" s="663"/>
      <c r="AA77" s="663"/>
      <c r="AB77" s="663"/>
      <c r="AC77" s="663"/>
      <c r="AD77" s="663"/>
      <c r="AE77" s="663"/>
      <c r="AF77" s="663"/>
      <c r="AG77" s="663"/>
      <c r="AH77" s="663"/>
      <c r="AI77" s="663"/>
      <c r="AJ77" s="663"/>
      <c r="AK77" s="663"/>
      <c r="AL77" s="663"/>
    </row>
    <row r="78" spans="1:38" s="664" customFormat="1" ht="14.25" customHeight="1">
      <c r="A78" s="752" t="s">
        <v>639</v>
      </c>
      <c r="B78" s="790" t="s">
        <v>640</v>
      </c>
      <c r="C78" s="1032"/>
      <c r="D78" s="18"/>
      <c r="E78" s="753"/>
      <c r="F78" s="402" t="s">
        <v>641</v>
      </c>
      <c r="G78" s="1078">
        <f t="shared" si="6"/>
        <v>30</v>
      </c>
      <c r="H78" s="994"/>
      <c r="I78" s="754"/>
      <c r="J78" s="755"/>
      <c r="K78" s="756"/>
      <c r="L78" s="757"/>
      <c r="M78" s="758"/>
      <c r="N78" s="759"/>
      <c r="O78" s="760"/>
      <c r="P78" s="782">
        <v>30</v>
      </c>
      <c r="Q78" s="762"/>
      <c r="R78" s="758"/>
      <c r="S78" s="763"/>
      <c r="T78" s="663"/>
      <c r="U78" s="663"/>
      <c r="V78" s="663"/>
      <c r="W78" s="663"/>
      <c r="X78" s="663"/>
      <c r="Y78" s="663"/>
      <c r="Z78" s="663"/>
      <c r="AA78" s="663"/>
      <c r="AB78" s="663"/>
      <c r="AC78" s="663"/>
      <c r="AD78" s="663"/>
      <c r="AE78" s="663"/>
      <c r="AF78" s="663"/>
      <c r="AG78" s="663"/>
      <c r="AH78" s="663"/>
      <c r="AI78" s="663"/>
      <c r="AJ78" s="663"/>
      <c r="AK78" s="663"/>
      <c r="AL78" s="663"/>
    </row>
    <row r="79" spans="1:38" s="664" customFormat="1" ht="14.25" customHeight="1">
      <c r="A79" s="752"/>
      <c r="B79" s="790"/>
      <c r="C79" s="1032"/>
      <c r="D79" s="18"/>
      <c r="E79" s="753"/>
      <c r="F79" s="402"/>
      <c r="G79" s="1078">
        <f t="shared" si="6"/>
        <v>0</v>
      </c>
      <c r="H79" s="994">
        <f>SUM(G77:G79)</f>
        <v>930</v>
      </c>
      <c r="I79" s="767"/>
      <c r="J79" s="755"/>
      <c r="K79" s="756"/>
      <c r="L79" s="757"/>
      <c r="M79" s="758"/>
      <c r="N79" s="759"/>
      <c r="O79" s="760"/>
      <c r="P79" s="761"/>
      <c r="Q79" s="762"/>
      <c r="R79" s="758"/>
      <c r="S79" s="763"/>
      <c r="T79" s="663"/>
      <c r="U79" s="663"/>
      <c r="V79" s="663"/>
      <c r="W79" s="663"/>
      <c r="X79" s="663"/>
      <c r="Y79" s="663"/>
      <c r="Z79" s="663"/>
      <c r="AA79" s="663"/>
      <c r="AB79" s="663"/>
      <c r="AC79" s="663"/>
      <c r="AD79" s="663"/>
      <c r="AE79" s="663"/>
      <c r="AF79" s="663"/>
      <c r="AG79" s="663"/>
      <c r="AH79" s="663"/>
      <c r="AI79" s="663"/>
      <c r="AJ79" s="663"/>
      <c r="AK79" s="663"/>
      <c r="AL79" s="663"/>
    </row>
    <row r="80" spans="1:38" s="664" customFormat="1" ht="14.25" customHeight="1">
      <c r="A80" s="752" t="s">
        <v>536</v>
      </c>
      <c r="B80" s="790" t="s">
        <v>537</v>
      </c>
      <c r="C80" s="1032"/>
      <c r="D80" s="18" t="s">
        <v>168</v>
      </c>
      <c r="E80" s="753"/>
      <c r="F80" s="402" t="s">
        <v>538</v>
      </c>
      <c r="G80" s="1078">
        <f t="shared" si="6"/>
        <v>2200</v>
      </c>
      <c r="H80" s="1001"/>
      <c r="I80" s="754"/>
      <c r="J80" s="755"/>
      <c r="K80" s="756"/>
      <c r="L80" s="757"/>
      <c r="M80" s="755">
        <v>2200</v>
      </c>
      <c r="N80" s="759"/>
      <c r="O80" s="760"/>
      <c r="P80" s="761"/>
      <c r="Q80" s="762"/>
      <c r="R80" s="758"/>
      <c r="S80" s="763"/>
      <c r="T80" s="663"/>
      <c r="U80" s="663"/>
      <c r="V80" s="663"/>
      <c r="W80" s="663"/>
      <c r="X80" s="663"/>
      <c r="Y80" s="663"/>
      <c r="Z80" s="663"/>
      <c r="AA80" s="663"/>
      <c r="AB80" s="663"/>
      <c r="AC80" s="663"/>
      <c r="AD80" s="663"/>
      <c r="AE80" s="663"/>
      <c r="AF80" s="663"/>
      <c r="AG80" s="663"/>
      <c r="AH80" s="663"/>
      <c r="AI80" s="663"/>
      <c r="AJ80" s="663"/>
      <c r="AK80" s="663"/>
      <c r="AL80" s="663"/>
    </row>
    <row r="81" spans="1:38" s="664" customFormat="1" ht="14.25" customHeight="1">
      <c r="A81" s="752"/>
      <c r="B81" s="790"/>
      <c r="C81" s="1032"/>
      <c r="D81" s="18"/>
      <c r="E81" s="753"/>
      <c r="F81" s="402"/>
      <c r="G81" s="1078">
        <f t="shared" si="6"/>
        <v>0</v>
      </c>
      <c r="H81" s="1001">
        <f>SUM(G80:G81)</f>
        <v>2200</v>
      </c>
      <c r="I81" s="754"/>
      <c r="J81" s="755"/>
      <c r="K81" s="756"/>
      <c r="L81" s="757"/>
      <c r="M81" s="755"/>
      <c r="N81" s="759"/>
      <c r="O81" s="760"/>
      <c r="P81" s="761"/>
      <c r="Q81" s="762"/>
      <c r="R81" s="758"/>
      <c r="S81" s="763"/>
      <c r="T81" s="663"/>
      <c r="U81" s="663"/>
      <c r="V81" s="663"/>
      <c r="W81" s="663"/>
      <c r="X81" s="663"/>
      <c r="Y81" s="663"/>
      <c r="Z81" s="663"/>
      <c r="AA81" s="663"/>
      <c r="AB81" s="663"/>
      <c r="AC81" s="663"/>
      <c r="AD81" s="663"/>
      <c r="AE81" s="663"/>
      <c r="AF81" s="663"/>
      <c r="AG81" s="663"/>
      <c r="AH81" s="663"/>
      <c r="AI81" s="663"/>
      <c r="AJ81" s="663"/>
      <c r="AK81" s="663"/>
      <c r="AL81" s="663"/>
    </row>
    <row r="82" spans="1:38" s="664" customFormat="1" ht="12.75">
      <c r="A82" s="752" t="s">
        <v>281</v>
      </c>
      <c r="B82" s="790" t="s">
        <v>282</v>
      </c>
      <c r="C82" s="1032"/>
      <c r="D82" s="18" t="s">
        <v>20</v>
      </c>
      <c r="E82" s="753"/>
      <c r="F82" s="402" t="s">
        <v>283</v>
      </c>
      <c r="G82" s="1078">
        <f t="shared" si="6"/>
        <v>51</v>
      </c>
      <c r="H82" s="1000"/>
      <c r="I82" s="754"/>
      <c r="J82" s="755"/>
      <c r="K82" s="756"/>
      <c r="L82" s="757"/>
      <c r="M82" s="758"/>
      <c r="N82" s="759"/>
      <c r="O82" s="760"/>
      <c r="P82" s="761"/>
      <c r="Q82" s="762">
        <v>51</v>
      </c>
      <c r="R82" s="758"/>
      <c r="S82" s="763"/>
      <c r="T82" s="663"/>
      <c r="U82" s="663"/>
      <c r="V82" s="663"/>
      <c r="W82" s="663"/>
      <c r="X82" s="663"/>
      <c r="Y82" s="663"/>
      <c r="Z82" s="663"/>
      <c r="AA82" s="663"/>
      <c r="AB82" s="663"/>
      <c r="AC82" s="663"/>
      <c r="AD82" s="663"/>
      <c r="AE82" s="663"/>
      <c r="AF82" s="663"/>
      <c r="AG82" s="663"/>
      <c r="AH82" s="663"/>
      <c r="AI82" s="663"/>
      <c r="AJ82" s="663"/>
      <c r="AK82" s="663"/>
      <c r="AL82" s="663"/>
    </row>
    <row r="83" spans="1:38" s="664" customFormat="1" ht="12.75">
      <c r="A83" s="752" t="s">
        <v>175</v>
      </c>
      <c r="B83" s="790" t="s">
        <v>176</v>
      </c>
      <c r="C83" s="1032"/>
      <c r="D83" s="18"/>
      <c r="E83" s="753"/>
      <c r="F83" s="402" t="s">
        <v>568</v>
      </c>
      <c r="G83" s="1078">
        <f t="shared" si="6"/>
        <v>800</v>
      </c>
      <c r="H83" s="1000"/>
      <c r="I83" s="754"/>
      <c r="J83" s="755"/>
      <c r="K83" s="756"/>
      <c r="L83" s="757">
        <v>800</v>
      </c>
      <c r="M83" s="758"/>
      <c r="N83" s="759"/>
      <c r="O83" s="760"/>
      <c r="P83" s="761"/>
      <c r="Q83" s="762"/>
      <c r="R83" s="758"/>
      <c r="S83" s="763"/>
      <c r="T83" s="663"/>
      <c r="U83" s="663"/>
      <c r="V83" s="663"/>
      <c r="W83" s="663"/>
      <c r="X83" s="663"/>
      <c r="Y83" s="663"/>
      <c r="Z83" s="663"/>
      <c r="AA83" s="663"/>
      <c r="AB83" s="663"/>
      <c r="AC83" s="663"/>
      <c r="AD83" s="663"/>
      <c r="AE83" s="663"/>
      <c r="AF83" s="663"/>
      <c r="AG83" s="663"/>
      <c r="AH83" s="663"/>
      <c r="AI83" s="663"/>
      <c r="AJ83" s="663"/>
      <c r="AK83" s="663"/>
      <c r="AL83" s="663"/>
    </row>
    <row r="84" spans="1:38" s="664" customFormat="1" ht="12.75">
      <c r="A84" s="752" t="s">
        <v>566</v>
      </c>
      <c r="B84" s="790" t="s">
        <v>567</v>
      </c>
      <c r="C84" s="1032"/>
      <c r="D84" s="18"/>
      <c r="E84" s="753"/>
      <c r="F84" s="402" t="s">
        <v>789</v>
      </c>
      <c r="G84" s="1078">
        <f t="shared" si="6"/>
        <v>650</v>
      </c>
      <c r="H84" s="1000"/>
      <c r="I84" s="754"/>
      <c r="J84" s="755"/>
      <c r="K84" s="756"/>
      <c r="L84" s="757">
        <v>650</v>
      </c>
      <c r="M84" s="758"/>
      <c r="N84" s="759"/>
      <c r="O84" s="760"/>
      <c r="P84" s="761"/>
      <c r="Q84" s="762"/>
      <c r="R84" s="758"/>
      <c r="S84" s="763"/>
      <c r="T84" s="663"/>
      <c r="U84" s="663"/>
      <c r="V84" s="663"/>
      <c r="W84" s="663"/>
      <c r="X84" s="663"/>
      <c r="Y84" s="663"/>
      <c r="Z84" s="663"/>
      <c r="AA84" s="663"/>
      <c r="AB84" s="663"/>
      <c r="AC84" s="663"/>
      <c r="AD84" s="663"/>
      <c r="AE84" s="663"/>
      <c r="AF84" s="663"/>
      <c r="AG84" s="663"/>
      <c r="AH84" s="663"/>
      <c r="AI84" s="663"/>
      <c r="AJ84" s="663"/>
      <c r="AK84" s="663"/>
      <c r="AL84" s="663"/>
    </row>
    <row r="85" spans="1:38" s="664" customFormat="1" ht="12.75">
      <c r="A85" s="752"/>
      <c r="B85" s="790"/>
      <c r="C85" s="1032"/>
      <c r="D85" s="18"/>
      <c r="E85" s="753"/>
      <c r="F85" s="402"/>
      <c r="G85" s="1078">
        <f t="shared" si="6"/>
        <v>0</v>
      </c>
      <c r="H85" s="1000"/>
      <c r="I85" s="754"/>
      <c r="J85" s="755"/>
      <c r="K85" s="756"/>
      <c r="L85" s="757"/>
      <c r="M85" s="758"/>
      <c r="N85" s="759"/>
      <c r="O85" s="760"/>
      <c r="P85" s="761"/>
      <c r="Q85" s="762"/>
      <c r="R85" s="758"/>
      <c r="S85" s="763"/>
      <c r="T85" s="663"/>
      <c r="U85" s="663"/>
      <c r="V85" s="663"/>
      <c r="W85" s="663"/>
      <c r="X85" s="663"/>
      <c r="Y85" s="663"/>
      <c r="Z85" s="663"/>
      <c r="AA85" s="663"/>
      <c r="AB85" s="663"/>
      <c r="AC85" s="663"/>
      <c r="AD85" s="663"/>
      <c r="AE85" s="663"/>
      <c r="AF85" s="663"/>
      <c r="AG85" s="663"/>
      <c r="AH85" s="663"/>
      <c r="AI85" s="663"/>
      <c r="AJ85" s="663"/>
      <c r="AK85" s="663"/>
      <c r="AL85" s="663"/>
    </row>
    <row r="86" spans="1:38" s="664" customFormat="1" ht="12.75">
      <c r="A86" s="752"/>
      <c r="B86" s="790"/>
      <c r="C86" s="1032"/>
      <c r="D86" s="18"/>
      <c r="E86" s="753"/>
      <c r="F86" s="402"/>
      <c r="G86" s="1078">
        <f t="shared" si="6"/>
        <v>0</v>
      </c>
      <c r="H86" s="1000"/>
      <c r="I86" s="754"/>
      <c r="J86" s="755"/>
      <c r="K86" s="756"/>
      <c r="L86" s="757"/>
      <c r="M86" s="758"/>
      <c r="N86" s="759"/>
      <c r="O86" s="760"/>
      <c r="P86" s="761"/>
      <c r="Q86" s="762"/>
      <c r="R86" s="758"/>
      <c r="S86" s="763"/>
      <c r="T86" s="663"/>
      <c r="U86" s="663"/>
      <c r="V86" s="663"/>
      <c r="W86" s="663"/>
      <c r="X86" s="663"/>
      <c r="Y86" s="663"/>
      <c r="Z86" s="663"/>
      <c r="AA86" s="663"/>
      <c r="AB86" s="663"/>
      <c r="AC86" s="663"/>
      <c r="AD86" s="663"/>
      <c r="AE86" s="663"/>
      <c r="AF86" s="663"/>
      <c r="AG86" s="663"/>
      <c r="AH86" s="663"/>
      <c r="AI86" s="663"/>
      <c r="AJ86" s="663"/>
      <c r="AK86" s="663"/>
      <c r="AL86" s="663"/>
    </row>
    <row r="87" spans="1:38" s="664" customFormat="1" ht="12.75">
      <c r="A87" s="752"/>
      <c r="B87" s="790"/>
      <c r="C87" s="1032"/>
      <c r="D87" s="18"/>
      <c r="E87" s="753"/>
      <c r="F87" s="402"/>
      <c r="G87" s="1078">
        <f t="shared" si="6"/>
        <v>0</v>
      </c>
      <c r="H87" s="1000"/>
      <c r="I87" s="754"/>
      <c r="J87" s="755"/>
      <c r="K87" s="756"/>
      <c r="L87" s="757"/>
      <c r="M87" s="758"/>
      <c r="N87" s="759"/>
      <c r="O87" s="760"/>
      <c r="P87" s="761"/>
      <c r="Q87" s="762"/>
      <c r="R87" s="758"/>
      <c r="S87" s="763"/>
      <c r="T87" s="663"/>
      <c r="U87" s="663"/>
      <c r="V87" s="663"/>
      <c r="W87" s="663"/>
      <c r="X87" s="663"/>
      <c r="Y87" s="663"/>
      <c r="Z87" s="663"/>
      <c r="AA87" s="663"/>
      <c r="AB87" s="663"/>
      <c r="AC87" s="663"/>
      <c r="AD87" s="663"/>
      <c r="AE87" s="663"/>
      <c r="AF87" s="663"/>
      <c r="AG87" s="663"/>
      <c r="AH87" s="663"/>
      <c r="AI87" s="663"/>
      <c r="AJ87" s="663"/>
      <c r="AK87" s="663"/>
      <c r="AL87" s="663"/>
    </row>
    <row r="88" spans="1:38" s="664" customFormat="1" ht="12.75">
      <c r="A88" s="752"/>
      <c r="B88" s="790"/>
      <c r="C88" s="1032"/>
      <c r="D88" s="18"/>
      <c r="E88" s="753"/>
      <c r="F88" s="402"/>
      <c r="G88" s="1078">
        <f t="shared" si="6"/>
        <v>0</v>
      </c>
      <c r="H88" s="1000">
        <f>SUM(G82:G88)</f>
        <v>1501</v>
      </c>
      <c r="I88" s="754"/>
      <c r="J88" s="755"/>
      <c r="K88" s="756"/>
      <c r="L88" s="757"/>
      <c r="M88" s="758"/>
      <c r="N88" s="759"/>
      <c r="O88" s="760"/>
      <c r="P88" s="761"/>
      <c r="Q88" s="762"/>
      <c r="R88" s="758"/>
      <c r="S88" s="763"/>
      <c r="T88" s="663"/>
      <c r="U88" s="663"/>
      <c r="V88" s="663"/>
      <c r="W88" s="663"/>
      <c r="X88" s="663"/>
      <c r="Y88" s="663"/>
      <c r="Z88" s="663"/>
      <c r="AA88" s="663"/>
      <c r="AB88" s="663"/>
      <c r="AC88" s="663"/>
      <c r="AD88" s="663"/>
      <c r="AE88" s="663"/>
      <c r="AF88" s="663"/>
      <c r="AG88" s="663"/>
      <c r="AH88" s="663"/>
      <c r="AI88" s="663"/>
      <c r="AJ88" s="663"/>
      <c r="AK88" s="663"/>
      <c r="AL88" s="663"/>
    </row>
    <row r="89" spans="1:19" ht="12.75">
      <c r="A89" s="774"/>
      <c r="B89" s="790"/>
      <c r="C89" s="1031"/>
      <c r="D89" s="18" t="s">
        <v>507</v>
      </c>
      <c r="E89" s="340"/>
      <c r="F89" s="402"/>
      <c r="G89" s="1078">
        <f t="shared" si="6"/>
        <v>0</v>
      </c>
      <c r="H89" s="1002"/>
      <c r="I89" s="734"/>
      <c r="J89" s="527"/>
      <c r="K89" s="735"/>
      <c r="L89" s="551"/>
      <c r="M89" s="740"/>
      <c r="N89" s="737"/>
      <c r="O89" s="476"/>
      <c r="P89" s="738"/>
      <c r="Q89" s="739"/>
      <c r="R89" s="740"/>
      <c r="S89" s="741"/>
    </row>
    <row r="90" spans="1:19" ht="12.75">
      <c r="A90" s="774"/>
      <c r="B90" s="790"/>
      <c r="C90" s="1031"/>
      <c r="D90" s="18"/>
      <c r="E90" s="340"/>
      <c r="F90" s="402"/>
      <c r="G90" s="1078">
        <f t="shared" si="6"/>
        <v>0</v>
      </c>
      <c r="H90" s="1002">
        <f>SUM(G89:G90)</f>
        <v>0</v>
      </c>
      <c r="I90" s="734"/>
      <c r="J90" s="527"/>
      <c r="K90" s="735"/>
      <c r="L90" s="551"/>
      <c r="M90" s="740"/>
      <c r="N90" s="737"/>
      <c r="O90" s="476"/>
      <c r="P90" s="738"/>
      <c r="Q90" s="739"/>
      <c r="R90" s="740"/>
      <c r="S90" s="741"/>
    </row>
    <row r="91" spans="1:38" s="664" customFormat="1" ht="12.75">
      <c r="A91" s="785" t="s">
        <v>593</v>
      </c>
      <c r="B91" s="790" t="s">
        <v>176</v>
      </c>
      <c r="C91" s="1032"/>
      <c r="D91" s="18" t="s">
        <v>36</v>
      </c>
      <c r="E91" s="753"/>
      <c r="F91" s="402" t="s">
        <v>570</v>
      </c>
      <c r="G91" s="1078">
        <f t="shared" si="6"/>
        <v>900</v>
      </c>
      <c r="H91" s="994"/>
      <c r="I91" s="754"/>
      <c r="J91" s="755"/>
      <c r="K91" s="756"/>
      <c r="L91" s="757">
        <f>500+400</f>
        <v>900</v>
      </c>
      <c r="M91" s="758"/>
      <c r="N91" s="759"/>
      <c r="O91" s="760"/>
      <c r="P91" s="761"/>
      <c r="Q91" s="762"/>
      <c r="R91" s="758"/>
      <c r="S91" s="763"/>
      <c r="T91" s="663"/>
      <c r="U91" s="663"/>
      <c r="V91" s="663"/>
      <c r="W91" s="663"/>
      <c r="X91" s="663"/>
      <c r="Y91" s="663"/>
      <c r="Z91" s="663"/>
      <c r="AA91" s="663"/>
      <c r="AB91" s="663"/>
      <c r="AC91" s="663"/>
      <c r="AD91" s="663"/>
      <c r="AE91" s="663"/>
      <c r="AF91" s="663"/>
      <c r="AG91" s="663"/>
      <c r="AH91" s="663"/>
      <c r="AI91" s="663"/>
      <c r="AJ91" s="663"/>
      <c r="AK91" s="663"/>
      <c r="AL91" s="663"/>
    </row>
    <row r="92" spans="1:38" s="664" customFormat="1" ht="12.75" customHeight="1">
      <c r="A92" s="785" t="s">
        <v>593</v>
      </c>
      <c r="B92" s="790" t="s">
        <v>176</v>
      </c>
      <c r="C92" s="1032"/>
      <c r="D92" s="18"/>
      <c r="E92" s="753"/>
      <c r="F92" s="402" t="s">
        <v>177</v>
      </c>
      <c r="G92" s="1078">
        <f t="shared" si="6"/>
        <v>100</v>
      </c>
      <c r="H92" s="994"/>
      <c r="I92" s="754"/>
      <c r="J92" s="755"/>
      <c r="K92" s="756"/>
      <c r="L92" s="757">
        <f>500-400</f>
        <v>100</v>
      </c>
      <c r="M92" s="758"/>
      <c r="N92" s="759"/>
      <c r="O92" s="760"/>
      <c r="P92" s="761"/>
      <c r="Q92" s="762"/>
      <c r="R92" s="758"/>
      <c r="S92" s="763"/>
      <c r="T92" s="663"/>
      <c r="U92" s="663"/>
      <c r="V92" s="663"/>
      <c r="W92" s="663"/>
      <c r="X92" s="663"/>
      <c r="Y92" s="663"/>
      <c r="Z92" s="663"/>
      <c r="AA92" s="663"/>
      <c r="AB92" s="663"/>
      <c r="AC92" s="663"/>
      <c r="AD92" s="663"/>
      <c r="AE92" s="663"/>
      <c r="AF92" s="663"/>
      <c r="AG92" s="663"/>
      <c r="AH92" s="663"/>
      <c r="AI92" s="663"/>
      <c r="AJ92" s="663"/>
      <c r="AK92" s="663"/>
      <c r="AL92" s="663"/>
    </row>
    <row r="93" spans="1:38" s="664" customFormat="1" ht="12.75">
      <c r="A93" s="752" t="s">
        <v>175</v>
      </c>
      <c r="B93" s="790" t="s">
        <v>176</v>
      </c>
      <c r="C93" s="1032"/>
      <c r="D93" s="18"/>
      <c r="E93" s="753"/>
      <c r="F93" s="402" t="s">
        <v>178</v>
      </c>
      <c r="G93" s="1078">
        <f t="shared" si="6"/>
        <v>500</v>
      </c>
      <c r="H93" s="994"/>
      <c r="I93" s="754"/>
      <c r="J93" s="755"/>
      <c r="K93" s="756"/>
      <c r="L93" s="757">
        <v>500</v>
      </c>
      <c r="M93" s="758"/>
      <c r="N93" s="759"/>
      <c r="O93" s="760"/>
      <c r="P93" s="665"/>
      <c r="Q93" s="762"/>
      <c r="R93" s="758"/>
      <c r="S93" s="763"/>
      <c r="T93" s="663"/>
      <c r="U93" s="663"/>
      <c r="V93" s="663"/>
      <c r="W93" s="663"/>
      <c r="X93" s="663"/>
      <c r="Y93" s="663"/>
      <c r="Z93" s="663"/>
      <c r="AA93" s="663"/>
      <c r="AB93" s="663"/>
      <c r="AC93" s="663"/>
      <c r="AD93" s="663"/>
      <c r="AE93" s="663"/>
      <c r="AF93" s="663"/>
      <c r="AG93" s="663"/>
      <c r="AH93" s="663"/>
      <c r="AI93" s="663"/>
      <c r="AJ93" s="663"/>
      <c r="AK93" s="663"/>
      <c r="AL93" s="663"/>
    </row>
    <row r="94" spans="1:38" s="664" customFormat="1" ht="12.75">
      <c r="A94" s="752" t="s">
        <v>175</v>
      </c>
      <c r="B94" s="790" t="s">
        <v>176</v>
      </c>
      <c r="C94" s="1032"/>
      <c r="D94" s="18"/>
      <c r="E94" s="753"/>
      <c r="F94" s="402" t="s">
        <v>179</v>
      </c>
      <c r="G94" s="1078">
        <f t="shared" si="6"/>
        <v>750</v>
      </c>
      <c r="H94" s="994"/>
      <c r="I94" s="754"/>
      <c r="J94" s="755"/>
      <c r="K94" s="756"/>
      <c r="L94" s="757">
        <v>750</v>
      </c>
      <c r="M94" s="758"/>
      <c r="N94" s="759"/>
      <c r="O94" s="760"/>
      <c r="P94" s="665"/>
      <c r="Q94" s="762"/>
      <c r="R94" s="758"/>
      <c r="S94" s="763"/>
      <c r="T94" s="663"/>
      <c r="U94" s="663"/>
      <c r="V94" s="663"/>
      <c r="W94" s="663"/>
      <c r="X94" s="663"/>
      <c r="Y94" s="663"/>
      <c r="Z94" s="663"/>
      <c r="AA94" s="663"/>
      <c r="AB94" s="663"/>
      <c r="AC94" s="663"/>
      <c r="AD94" s="663"/>
      <c r="AE94" s="663"/>
      <c r="AF94" s="663"/>
      <c r="AG94" s="663"/>
      <c r="AH94" s="663"/>
      <c r="AI94" s="663"/>
      <c r="AJ94" s="663"/>
      <c r="AK94" s="663"/>
      <c r="AL94" s="663"/>
    </row>
    <row r="95" spans="1:38" s="664" customFormat="1" ht="25.5">
      <c r="A95" s="752" t="s">
        <v>155</v>
      </c>
      <c r="B95" s="790" t="s">
        <v>378</v>
      </c>
      <c r="C95" s="1032"/>
      <c r="D95" s="18"/>
      <c r="E95" s="753"/>
      <c r="F95" s="402" t="s">
        <v>379</v>
      </c>
      <c r="G95" s="1078">
        <f t="shared" si="6"/>
        <v>520</v>
      </c>
      <c r="H95" s="994"/>
      <c r="I95" s="754"/>
      <c r="J95" s="755"/>
      <c r="K95" s="756"/>
      <c r="L95" s="757">
        <v>520</v>
      </c>
      <c r="M95" s="758"/>
      <c r="N95" s="759"/>
      <c r="O95" s="760"/>
      <c r="P95" s="665"/>
      <c r="Q95" s="762"/>
      <c r="R95" s="758"/>
      <c r="S95" s="763"/>
      <c r="T95" s="663"/>
      <c r="U95" s="663"/>
      <c r="V95" s="663"/>
      <c r="W95" s="663"/>
      <c r="X95" s="663"/>
      <c r="Y95" s="663"/>
      <c r="Z95" s="663"/>
      <c r="AA95" s="663"/>
      <c r="AB95" s="663"/>
      <c r="AC95" s="663"/>
      <c r="AD95" s="663"/>
      <c r="AE95" s="663"/>
      <c r="AF95" s="663"/>
      <c r="AG95" s="663"/>
      <c r="AH95" s="663"/>
      <c r="AI95" s="663"/>
      <c r="AJ95" s="663"/>
      <c r="AK95" s="663"/>
      <c r="AL95" s="663"/>
    </row>
    <row r="96" spans="1:38" s="664" customFormat="1" ht="12.75">
      <c r="A96" s="752"/>
      <c r="B96" s="979"/>
      <c r="C96" s="1032"/>
      <c r="D96" s="18"/>
      <c r="E96" s="753"/>
      <c r="F96" s="402"/>
      <c r="G96" s="1078">
        <f t="shared" si="6"/>
        <v>0</v>
      </c>
      <c r="H96" s="994"/>
      <c r="I96" s="754"/>
      <c r="J96" s="755"/>
      <c r="K96" s="756"/>
      <c r="L96" s="757"/>
      <c r="M96" s="758"/>
      <c r="N96" s="759"/>
      <c r="O96" s="760"/>
      <c r="P96" s="761"/>
      <c r="Q96" s="762"/>
      <c r="R96" s="755"/>
      <c r="S96" s="763"/>
      <c r="T96" s="663"/>
      <c r="U96" s="663"/>
      <c r="V96" s="663"/>
      <c r="W96" s="663"/>
      <c r="X96" s="663"/>
      <c r="Y96" s="663"/>
      <c r="Z96" s="663"/>
      <c r="AA96" s="663"/>
      <c r="AB96" s="663"/>
      <c r="AC96" s="663"/>
      <c r="AD96" s="663"/>
      <c r="AE96" s="663"/>
      <c r="AF96" s="663"/>
      <c r="AG96" s="663"/>
      <c r="AH96" s="663"/>
      <c r="AI96" s="663"/>
      <c r="AJ96" s="663"/>
      <c r="AK96" s="663"/>
      <c r="AL96" s="663"/>
    </row>
    <row r="97" spans="1:38" s="664" customFormat="1" ht="12.75">
      <c r="A97" s="752"/>
      <c r="B97" s="979"/>
      <c r="C97" s="1032"/>
      <c r="D97" s="18"/>
      <c r="E97" s="753"/>
      <c r="F97" s="402"/>
      <c r="G97" s="1078">
        <f t="shared" si="6"/>
        <v>0</v>
      </c>
      <c r="H97" s="994"/>
      <c r="I97" s="754"/>
      <c r="J97" s="755"/>
      <c r="K97" s="756"/>
      <c r="L97" s="757"/>
      <c r="M97" s="758"/>
      <c r="N97" s="759"/>
      <c r="O97" s="760"/>
      <c r="P97" s="761"/>
      <c r="Q97" s="762"/>
      <c r="R97" s="755"/>
      <c r="S97" s="763"/>
      <c r="T97" s="663"/>
      <c r="U97" s="663"/>
      <c r="V97" s="663"/>
      <c r="W97" s="663"/>
      <c r="X97" s="663"/>
      <c r="Y97" s="663"/>
      <c r="Z97" s="663"/>
      <c r="AA97" s="663"/>
      <c r="AB97" s="663"/>
      <c r="AC97" s="663"/>
      <c r="AD97" s="663"/>
      <c r="AE97" s="663"/>
      <c r="AF97" s="663"/>
      <c r="AG97" s="663"/>
      <c r="AH97" s="663"/>
      <c r="AI97" s="663"/>
      <c r="AJ97" s="663"/>
      <c r="AK97" s="663"/>
      <c r="AL97" s="663"/>
    </row>
    <row r="98" spans="1:38" s="664" customFormat="1" ht="14.25" customHeight="1">
      <c r="A98" s="752"/>
      <c r="B98" s="979"/>
      <c r="C98" s="1032"/>
      <c r="D98" s="18"/>
      <c r="E98" s="753"/>
      <c r="F98" s="402"/>
      <c r="G98" s="1078">
        <f t="shared" si="6"/>
        <v>0</v>
      </c>
      <c r="H98" s="994"/>
      <c r="I98" s="754"/>
      <c r="J98" s="755"/>
      <c r="K98" s="756"/>
      <c r="L98" s="757"/>
      <c r="M98" s="758"/>
      <c r="N98" s="759"/>
      <c r="O98" s="760"/>
      <c r="P98" s="761"/>
      <c r="Q98" s="762"/>
      <c r="R98" s="755"/>
      <c r="S98" s="763"/>
      <c r="T98" s="663"/>
      <c r="U98" s="663"/>
      <c r="V98" s="663"/>
      <c r="W98" s="663"/>
      <c r="X98" s="663"/>
      <c r="Y98" s="663"/>
      <c r="Z98" s="663"/>
      <c r="AA98" s="663"/>
      <c r="AB98" s="663"/>
      <c r="AC98" s="663"/>
      <c r="AD98" s="663"/>
      <c r="AE98" s="663"/>
      <c r="AF98" s="663"/>
      <c r="AG98" s="663"/>
      <c r="AH98" s="663"/>
      <c r="AI98" s="663"/>
      <c r="AJ98" s="663"/>
      <c r="AK98" s="663"/>
      <c r="AL98" s="663"/>
    </row>
    <row r="99" spans="1:38" s="664" customFormat="1" ht="12.75">
      <c r="A99" s="752"/>
      <c r="B99" s="979"/>
      <c r="C99" s="1032"/>
      <c r="D99" s="18"/>
      <c r="E99" s="753"/>
      <c r="F99" s="1124"/>
      <c r="G99" s="1078">
        <f aca="true" t="shared" si="7" ref="G99:G130">SUM(I99:R99)</f>
        <v>0</v>
      </c>
      <c r="H99" s="994"/>
      <c r="I99" s="754"/>
      <c r="J99" s="755"/>
      <c r="K99" s="756"/>
      <c r="L99" s="757"/>
      <c r="M99" s="758"/>
      <c r="N99" s="786"/>
      <c r="O99" s="760"/>
      <c r="P99" s="761"/>
      <c r="Q99" s="762"/>
      <c r="R99" s="755"/>
      <c r="S99" s="763"/>
      <c r="T99" s="663"/>
      <c r="U99" s="663"/>
      <c r="V99" s="663"/>
      <c r="W99" s="663"/>
      <c r="X99" s="663"/>
      <c r="Y99" s="663"/>
      <c r="Z99" s="663"/>
      <c r="AA99" s="663"/>
      <c r="AB99" s="663"/>
      <c r="AC99" s="663"/>
      <c r="AD99" s="663"/>
      <c r="AE99" s="663"/>
      <c r="AF99" s="663"/>
      <c r="AG99" s="663"/>
      <c r="AH99" s="663"/>
      <c r="AI99" s="663"/>
      <c r="AJ99" s="663"/>
      <c r="AK99" s="663"/>
      <c r="AL99" s="663"/>
    </row>
    <row r="100" spans="1:38" s="664" customFormat="1" ht="12.75">
      <c r="A100" s="752"/>
      <c r="B100" s="979"/>
      <c r="C100" s="1032"/>
      <c r="D100" s="18"/>
      <c r="E100" s="753"/>
      <c r="F100" s="1124"/>
      <c r="G100" s="1078">
        <f t="shared" si="7"/>
        <v>0</v>
      </c>
      <c r="H100" s="994"/>
      <c r="I100" s="754"/>
      <c r="J100" s="755"/>
      <c r="K100" s="756"/>
      <c r="L100" s="757"/>
      <c r="M100" s="758"/>
      <c r="N100" s="786"/>
      <c r="O100" s="760"/>
      <c r="P100" s="761"/>
      <c r="Q100" s="762"/>
      <c r="R100" s="755"/>
      <c r="S100" s="763"/>
      <c r="T100" s="663"/>
      <c r="U100" s="663"/>
      <c r="V100" s="663"/>
      <c r="W100" s="663"/>
      <c r="X100" s="663"/>
      <c r="Y100" s="663"/>
      <c r="Z100" s="663"/>
      <c r="AA100" s="663"/>
      <c r="AB100" s="663"/>
      <c r="AC100" s="663"/>
      <c r="AD100" s="663"/>
      <c r="AE100" s="663"/>
      <c r="AF100" s="663"/>
      <c r="AG100" s="663"/>
      <c r="AH100" s="663"/>
      <c r="AI100" s="663"/>
      <c r="AJ100" s="663"/>
      <c r="AK100" s="663"/>
      <c r="AL100" s="663"/>
    </row>
    <row r="101" spans="1:38" s="664" customFormat="1" ht="12.75">
      <c r="A101" s="752"/>
      <c r="B101" s="979"/>
      <c r="C101" s="1032"/>
      <c r="D101" s="18"/>
      <c r="E101" s="753"/>
      <c r="F101" s="402"/>
      <c r="G101" s="1078">
        <f t="shared" si="7"/>
        <v>0</v>
      </c>
      <c r="H101" s="994"/>
      <c r="I101" s="754"/>
      <c r="J101" s="755"/>
      <c r="K101" s="756"/>
      <c r="L101" s="757"/>
      <c r="M101" s="758"/>
      <c r="N101" s="786"/>
      <c r="O101" s="760"/>
      <c r="P101" s="761"/>
      <c r="Q101" s="762"/>
      <c r="R101" s="758"/>
      <c r="S101" s="763"/>
      <c r="T101" s="663"/>
      <c r="U101" s="663"/>
      <c r="V101" s="663"/>
      <c r="W101" s="663"/>
      <c r="X101" s="663"/>
      <c r="Y101" s="663"/>
      <c r="Z101" s="663"/>
      <c r="AA101" s="663"/>
      <c r="AB101" s="663"/>
      <c r="AC101" s="663"/>
      <c r="AD101" s="663"/>
      <c r="AE101" s="663"/>
      <c r="AF101" s="663"/>
      <c r="AG101" s="663"/>
      <c r="AH101" s="663"/>
      <c r="AI101" s="663"/>
      <c r="AJ101" s="663"/>
      <c r="AK101" s="663"/>
      <c r="AL101" s="663"/>
    </row>
    <row r="102" spans="1:38" s="664" customFormat="1" ht="12.75">
      <c r="A102" s="752"/>
      <c r="B102" s="979"/>
      <c r="C102" s="1032"/>
      <c r="D102" s="18"/>
      <c r="E102" s="753"/>
      <c r="F102" s="402"/>
      <c r="G102" s="1078">
        <f t="shared" si="7"/>
        <v>0</v>
      </c>
      <c r="H102" s="994"/>
      <c r="I102" s="754"/>
      <c r="J102" s="755"/>
      <c r="K102" s="756"/>
      <c r="L102" s="757"/>
      <c r="M102" s="758"/>
      <c r="N102" s="786"/>
      <c r="O102" s="760"/>
      <c r="P102" s="761"/>
      <c r="Q102" s="762"/>
      <c r="R102" s="758"/>
      <c r="S102" s="763"/>
      <c r="T102" s="663"/>
      <c r="U102" s="663"/>
      <c r="V102" s="663"/>
      <c r="W102" s="663"/>
      <c r="X102" s="663"/>
      <c r="Y102" s="663"/>
      <c r="Z102" s="663"/>
      <c r="AA102" s="663"/>
      <c r="AB102" s="663"/>
      <c r="AC102" s="663"/>
      <c r="AD102" s="663"/>
      <c r="AE102" s="663"/>
      <c r="AF102" s="663"/>
      <c r="AG102" s="663"/>
      <c r="AH102" s="663"/>
      <c r="AI102" s="663"/>
      <c r="AJ102" s="663"/>
      <c r="AK102" s="663"/>
      <c r="AL102" s="663"/>
    </row>
    <row r="103" spans="1:38" s="664" customFormat="1" ht="12.75">
      <c r="A103" s="752"/>
      <c r="B103" s="979"/>
      <c r="C103" s="1032"/>
      <c r="D103" s="18"/>
      <c r="E103" s="753"/>
      <c r="F103" s="402"/>
      <c r="G103" s="1078">
        <f t="shared" si="7"/>
        <v>0</v>
      </c>
      <c r="H103" s="994"/>
      <c r="I103" s="754"/>
      <c r="J103" s="755"/>
      <c r="K103" s="756"/>
      <c r="L103" s="757"/>
      <c r="M103" s="758"/>
      <c r="N103" s="786"/>
      <c r="O103" s="760"/>
      <c r="P103" s="761"/>
      <c r="Q103" s="762"/>
      <c r="R103" s="758"/>
      <c r="S103" s="763"/>
      <c r="T103" s="663"/>
      <c r="U103" s="663"/>
      <c r="V103" s="663"/>
      <c r="W103" s="663"/>
      <c r="X103" s="663"/>
      <c r="Y103" s="663"/>
      <c r="Z103" s="663"/>
      <c r="AA103" s="663"/>
      <c r="AB103" s="663"/>
      <c r="AC103" s="663"/>
      <c r="AD103" s="663"/>
      <c r="AE103" s="663"/>
      <c r="AF103" s="663"/>
      <c r="AG103" s="663"/>
      <c r="AH103" s="663"/>
      <c r="AI103" s="663"/>
      <c r="AJ103" s="663"/>
      <c r="AK103" s="663"/>
      <c r="AL103" s="663"/>
    </row>
    <row r="104" spans="1:38" s="664" customFormat="1" ht="12.75">
      <c r="A104" s="752"/>
      <c r="B104" s="979"/>
      <c r="C104" s="1032"/>
      <c r="D104" s="18"/>
      <c r="E104" s="753"/>
      <c r="F104" s="402"/>
      <c r="G104" s="1078">
        <f t="shared" si="7"/>
        <v>0</v>
      </c>
      <c r="H104" s="994">
        <f>SUM(G91:G104)</f>
        <v>2770</v>
      </c>
      <c r="I104" s="754"/>
      <c r="J104" s="755"/>
      <c r="K104" s="756"/>
      <c r="L104" s="757"/>
      <c r="M104" s="758"/>
      <c r="N104" s="786"/>
      <c r="O104" s="760"/>
      <c r="P104" s="761"/>
      <c r="Q104" s="762"/>
      <c r="R104" s="758"/>
      <c r="S104" s="763"/>
      <c r="T104" s="663"/>
      <c r="U104" s="663"/>
      <c r="V104" s="663"/>
      <c r="W104" s="663"/>
      <c r="X104" s="663"/>
      <c r="Y104" s="663"/>
      <c r="Z104" s="663"/>
      <c r="AA104" s="663"/>
      <c r="AB104" s="663"/>
      <c r="AC104" s="663"/>
      <c r="AD104" s="663"/>
      <c r="AE104" s="663"/>
      <c r="AF104" s="663"/>
      <c r="AG104" s="663"/>
      <c r="AH104" s="663"/>
      <c r="AI104" s="663"/>
      <c r="AJ104" s="663"/>
      <c r="AK104" s="663"/>
      <c r="AL104" s="663"/>
    </row>
    <row r="105" spans="1:38" s="664" customFormat="1" ht="12.75">
      <c r="A105" s="787" t="s">
        <v>590</v>
      </c>
      <c r="B105" s="790" t="s">
        <v>176</v>
      </c>
      <c r="C105" s="1032"/>
      <c r="D105" s="18" t="s">
        <v>183</v>
      </c>
      <c r="E105" s="753"/>
      <c r="F105" s="843" t="s">
        <v>184</v>
      </c>
      <c r="G105" s="1078">
        <f t="shared" si="7"/>
        <v>350</v>
      </c>
      <c r="H105" s="993"/>
      <c r="I105" s="754"/>
      <c r="J105" s="755"/>
      <c r="K105" s="756"/>
      <c r="L105" s="757">
        <f>500-150</f>
        <v>350</v>
      </c>
      <c r="M105" s="758"/>
      <c r="N105" s="786"/>
      <c r="O105" s="760"/>
      <c r="P105" s="761"/>
      <c r="Q105" s="762"/>
      <c r="R105" s="758"/>
      <c r="S105" s="763"/>
      <c r="T105" s="663"/>
      <c r="U105" s="663"/>
      <c r="V105" s="663"/>
      <c r="W105" s="663"/>
      <c r="X105" s="663"/>
      <c r="Y105" s="663"/>
      <c r="Z105" s="663"/>
      <c r="AA105" s="663"/>
      <c r="AB105" s="663"/>
      <c r="AC105" s="663"/>
      <c r="AD105" s="663"/>
      <c r="AE105" s="663"/>
      <c r="AF105" s="663"/>
      <c r="AG105" s="663"/>
      <c r="AH105" s="663"/>
      <c r="AI105" s="663"/>
      <c r="AJ105" s="663"/>
      <c r="AK105" s="663"/>
      <c r="AL105" s="663"/>
    </row>
    <row r="106" spans="1:38" s="664" customFormat="1" ht="12.75">
      <c r="A106" s="787" t="s">
        <v>591</v>
      </c>
      <c r="B106" s="790" t="s">
        <v>24</v>
      </c>
      <c r="C106" s="1032"/>
      <c r="D106" s="18"/>
      <c r="E106" s="753"/>
      <c r="F106" s="843" t="s">
        <v>592</v>
      </c>
      <c r="G106" s="1078">
        <f t="shared" si="7"/>
        <v>150</v>
      </c>
      <c r="H106" s="993">
        <f>SUM(G105:G106)</f>
        <v>500</v>
      </c>
      <c r="I106" s="754"/>
      <c r="J106" s="755"/>
      <c r="K106" s="756"/>
      <c r="L106" s="757">
        <v>150</v>
      </c>
      <c r="M106" s="758"/>
      <c r="N106" s="786"/>
      <c r="O106" s="760"/>
      <c r="P106" s="761"/>
      <c r="Q106" s="762"/>
      <c r="R106" s="758"/>
      <c r="S106" s="763"/>
      <c r="T106" s="663"/>
      <c r="U106" s="663"/>
      <c r="V106" s="663"/>
      <c r="W106" s="663"/>
      <c r="X106" s="663"/>
      <c r="Y106" s="663"/>
      <c r="Z106" s="663"/>
      <c r="AA106" s="663"/>
      <c r="AB106" s="663"/>
      <c r="AC106" s="663"/>
      <c r="AD106" s="663"/>
      <c r="AE106" s="663"/>
      <c r="AF106" s="663"/>
      <c r="AG106" s="663"/>
      <c r="AH106" s="663"/>
      <c r="AI106" s="663"/>
      <c r="AJ106" s="663"/>
      <c r="AK106" s="663"/>
      <c r="AL106" s="663"/>
    </row>
    <row r="107" spans="1:38" s="664" customFormat="1" ht="13.5" customHeight="1">
      <c r="A107" s="788" t="s">
        <v>717</v>
      </c>
      <c r="B107" s="790" t="s">
        <v>716</v>
      </c>
      <c r="C107" s="1032"/>
      <c r="D107" s="18" t="s">
        <v>8</v>
      </c>
      <c r="E107" s="753"/>
      <c r="F107" s="402" t="s">
        <v>285</v>
      </c>
      <c r="G107" s="1078">
        <f t="shared" si="7"/>
        <v>100</v>
      </c>
      <c r="H107" s="1003"/>
      <c r="I107" s="754"/>
      <c r="J107" s="755"/>
      <c r="K107" s="756"/>
      <c r="L107" s="757"/>
      <c r="M107" s="758"/>
      <c r="N107" s="786"/>
      <c r="O107" s="760"/>
      <c r="P107" s="761"/>
      <c r="Q107" s="765">
        <f>145-45</f>
        <v>100</v>
      </c>
      <c r="R107" s="758"/>
      <c r="S107" s="763"/>
      <c r="T107" s="663"/>
      <c r="U107" s="663"/>
      <c r="V107" s="663"/>
      <c r="W107" s="663"/>
      <c r="X107" s="663"/>
      <c r="Y107" s="663"/>
      <c r="Z107" s="663"/>
      <c r="AA107" s="663"/>
      <c r="AB107" s="663"/>
      <c r="AC107" s="663"/>
      <c r="AD107" s="663"/>
      <c r="AE107" s="663"/>
      <c r="AF107" s="663"/>
      <c r="AG107" s="663"/>
      <c r="AH107" s="663"/>
      <c r="AI107" s="663"/>
      <c r="AJ107" s="663"/>
      <c r="AK107" s="663"/>
      <c r="AL107" s="663"/>
    </row>
    <row r="108" spans="1:38" s="664" customFormat="1" ht="12.75">
      <c r="A108" s="752" t="s">
        <v>150</v>
      </c>
      <c r="B108" s="790" t="s">
        <v>151</v>
      </c>
      <c r="C108" s="1032"/>
      <c r="D108" s="18"/>
      <c r="E108" s="753"/>
      <c r="F108" s="402" t="s">
        <v>152</v>
      </c>
      <c r="G108" s="1078">
        <f t="shared" si="7"/>
        <v>30</v>
      </c>
      <c r="H108" s="1003"/>
      <c r="I108" s="754"/>
      <c r="J108" s="755"/>
      <c r="K108" s="756"/>
      <c r="L108" s="757"/>
      <c r="M108" s="758"/>
      <c r="N108" s="786">
        <v>30</v>
      </c>
      <c r="O108" s="760"/>
      <c r="P108" s="761"/>
      <c r="Q108" s="762"/>
      <c r="R108" s="758"/>
      <c r="S108" s="763"/>
      <c r="T108" s="663"/>
      <c r="U108" s="663"/>
      <c r="V108" s="663"/>
      <c r="W108" s="663"/>
      <c r="X108" s="663"/>
      <c r="Y108" s="663"/>
      <c r="Z108" s="663"/>
      <c r="AA108" s="663"/>
      <c r="AB108" s="663"/>
      <c r="AC108" s="663"/>
      <c r="AD108" s="663"/>
      <c r="AE108" s="663"/>
      <c r="AF108" s="663"/>
      <c r="AG108" s="663"/>
      <c r="AH108" s="663"/>
      <c r="AI108" s="663"/>
      <c r="AJ108" s="663"/>
      <c r="AK108" s="663"/>
      <c r="AL108" s="663"/>
    </row>
    <row r="109" spans="1:38" s="664" customFormat="1" ht="13.5" customHeight="1">
      <c r="A109" s="752" t="s">
        <v>150</v>
      </c>
      <c r="B109" s="790" t="s">
        <v>151</v>
      </c>
      <c r="C109" s="1032"/>
      <c r="D109" s="18"/>
      <c r="E109" s="753"/>
      <c r="F109" s="402" t="s">
        <v>153</v>
      </c>
      <c r="G109" s="1078">
        <f t="shared" si="7"/>
        <v>350</v>
      </c>
      <c r="H109" s="1003"/>
      <c r="I109" s="754"/>
      <c r="J109" s="755"/>
      <c r="K109" s="756"/>
      <c r="L109" s="757"/>
      <c r="M109" s="758"/>
      <c r="N109" s="789">
        <v>350</v>
      </c>
      <c r="O109" s="760"/>
      <c r="P109" s="761"/>
      <c r="Q109" s="762"/>
      <c r="R109" s="758"/>
      <c r="S109" s="763"/>
      <c r="T109" s="663"/>
      <c r="U109" s="663"/>
      <c r="V109" s="663"/>
      <c r="W109" s="663"/>
      <c r="X109" s="663"/>
      <c r="Y109" s="663"/>
      <c r="Z109" s="663"/>
      <c r="AA109" s="663"/>
      <c r="AB109" s="663"/>
      <c r="AC109" s="663"/>
      <c r="AD109" s="663"/>
      <c r="AE109" s="663"/>
      <c r="AF109" s="663"/>
      <c r="AG109" s="663"/>
      <c r="AH109" s="663"/>
      <c r="AI109" s="663"/>
      <c r="AJ109" s="663"/>
      <c r="AK109" s="663"/>
      <c r="AL109" s="663"/>
    </row>
    <row r="110" spans="1:38" s="664" customFormat="1" ht="14.25" customHeight="1">
      <c r="A110" s="752" t="s">
        <v>150</v>
      </c>
      <c r="B110" s="790" t="s">
        <v>151</v>
      </c>
      <c r="C110" s="1032"/>
      <c r="D110" s="18"/>
      <c r="E110" s="753"/>
      <c r="F110" s="402" t="s">
        <v>154</v>
      </c>
      <c r="G110" s="1078">
        <f t="shared" si="7"/>
        <v>320</v>
      </c>
      <c r="H110" s="1003"/>
      <c r="I110" s="754"/>
      <c r="J110" s="755"/>
      <c r="K110" s="756"/>
      <c r="L110" s="757"/>
      <c r="M110" s="758"/>
      <c r="N110" s="789">
        <v>320</v>
      </c>
      <c r="O110" s="760"/>
      <c r="P110" s="761"/>
      <c r="Q110" s="762"/>
      <c r="R110" s="758"/>
      <c r="S110" s="763"/>
      <c r="T110" s="663"/>
      <c r="U110" s="663"/>
      <c r="V110" s="663"/>
      <c r="W110" s="663"/>
      <c r="X110" s="663"/>
      <c r="Y110" s="663"/>
      <c r="Z110" s="663"/>
      <c r="AA110" s="663"/>
      <c r="AB110" s="663"/>
      <c r="AC110" s="663"/>
      <c r="AD110" s="663"/>
      <c r="AE110" s="663"/>
      <c r="AF110" s="663"/>
      <c r="AG110" s="663"/>
      <c r="AH110" s="663"/>
      <c r="AI110" s="663"/>
      <c r="AJ110" s="663"/>
      <c r="AK110" s="663"/>
      <c r="AL110" s="663"/>
    </row>
    <row r="111" spans="1:38" s="664" customFormat="1" ht="12.75" customHeight="1">
      <c r="A111" s="752" t="s">
        <v>269</v>
      </c>
      <c r="B111" s="790" t="s">
        <v>270</v>
      </c>
      <c r="C111" s="1032"/>
      <c r="D111" s="18"/>
      <c r="E111" s="753"/>
      <c r="F111" s="402" t="s">
        <v>271</v>
      </c>
      <c r="G111" s="1078">
        <f t="shared" si="7"/>
        <v>458</v>
      </c>
      <c r="H111" s="1003"/>
      <c r="I111" s="754"/>
      <c r="J111" s="755"/>
      <c r="K111" s="756"/>
      <c r="L111" s="757"/>
      <c r="M111" s="758"/>
      <c r="N111" s="789">
        <v>458</v>
      </c>
      <c r="O111" s="760"/>
      <c r="P111" s="761"/>
      <c r="Q111" s="762"/>
      <c r="R111" s="758"/>
      <c r="S111" s="763"/>
      <c r="T111" s="663"/>
      <c r="U111" s="663"/>
      <c r="V111" s="663"/>
      <c r="W111" s="663"/>
      <c r="X111" s="663"/>
      <c r="Y111" s="663"/>
      <c r="Z111" s="663"/>
      <c r="AA111" s="663"/>
      <c r="AB111" s="663"/>
      <c r="AC111" s="663"/>
      <c r="AD111" s="663"/>
      <c r="AE111" s="663"/>
      <c r="AF111" s="663"/>
      <c r="AG111" s="663"/>
      <c r="AH111" s="663"/>
      <c r="AI111" s="663"/>
      <c r="AJ111" s="663"/>
      <c r="AK111" s="663"/>
      <c r="AL111" s="663"/>
    </row>
    <row r="112" spans="1:38" s="664" customFormat="1" ht="12.75">
      <c r="A112" s="752" t="s">
        <v>269</v>
      </c>
      <c r="B112" s="790" t="s">
        <v>270</v>
      </c>
      <c r="C112" s="1032"/>
      <c r="D112" s="18"/>
      <c r="E112" s="753"/>
      <c r="F112" s="402" t="s">
        <v>272</v>
      </c>
      <c r="G112" s="1078">
        <f t="shared" si="7"/>
        <v>300</v>
      </c>
      <c r="H112" s="1003"/>
      <c r="I112" s="754"/>
      <c r="J112" s="755"/>
      <c r="K112" s="756"/>
      <c r="L112" s="757"/>
      <c r="M112" s="758"/>
      <c r="N112" s="786">
        <v>300</v>
      </c>
      <c r="O112" s="760"/>
      <c r="P112" s="761"/>
      <c r="Q112" s="762"/>
      <c r="R112" s="758"/>
      <c r="S112" s="763"/>
      <c r="T112" s="663"/>
      <c r="U112" s="663"/>
      <c r="V112" s="663"/>
      <c r="W112" s="663"/>
      <c r="X112" s="663"/>
      <c r="Y112" s="663"/>
      <c r="Z112" s="663"/>
      <c r="AA112" s="663"/>
      <c r="AB112" s="663"/>
      <c r="AC112" s="663"/>
      <c r="AD112" s="663"/>
      <c r="AE112" s="663"/>
      <c r="AF112" s="663"/>
      <c r="AG112" s="663"/>
      <c r="AH112" s="663"/>
      <c r="AI112" s="663"/>
      <c r="AJ112" s="663"/>
      <c r="AK112" s="663"/>
      <c r="AL112" s="663"/>
    </row>
    <row r="113" spans="1:38" s="664" customFormat="1" ht="12.75">
      <c r="A113" s="752"/>
      <c r="B113" s="790"/>
      <c r="C113" s="1032"/>
      <c r="D113" s="18"/>
      <c r="E113" s="753"/>
      <c r="F113" s="402"/>
      <c r="G113" s="1078">
        <f t="shared" si="7"/>
        <v>0</v>
      </c>
      <c r="H113" s="1003"/>
      <c r="I113" s="754"/>
      <c r="J113" s="755"/>
      <c r="K113" s="756"/>
      <c r="L113" s="757"/>
      <c r="M113" s="758"/>
      <c r="N113" s="786"/>
      <c r="O113" s="760"/>
      <c r="P113" s="761"/>
      <c r="Q113" s="762"/>
      <c r="R113" s="758"/>
      <c r="S113" s="763"/>
      <c r="T113" s="663"/>
      <c r="U113" s="663"/>
      <c r="V113" s="663"/>
      <c r="W113" s="663"/>
      <c r="X113" s="663"/>
      <c r="Y113" s="663"/>
      <c r="Z113" s="663"/>
      <c r="AA113" s="663"/>
      <c r="AB113" s="663"/>
      <c r="AC113" s="663"/>
      <c r="AD113" s="663"/>
      <c r="AE113" s="663"/>
      <c r="AF113" s="663"/>
      <c r="AG113" s="663"/>
      <c r="AH113" s="663"/>
      <c r="AI113" s="663"/>
      <c r="AJ113" s="663"/>
      <c r="AK113" s="663"/>
      <c r="AL113" s="663"/>
    </row>
    <row r="114" spans="1:38" s="664" customFormat="1" ht="12.75">
      <c r="A114" s="752"/>
      <c r="B114" s="790"/>
      <c r="C114" s="1032"/>
      <c r="D114" s="18"/>
      <c r="E114" s="753"/>
      <c r="F114" s="402"/>
      <c r="G114" s="1078">
        <f t="shared" si="7"/>
        <v>0</v>
      </c>
      <c r="H114" s="1003">
        <f>SUM(G107:G114)</f>
        <v>1558</v>
      </c>
      <c r="I114" s="754"/>
      <c r="J114" s="755"/>
      <c r="K114" s="756"/>
      <c r="L114" s="757"/>
      <c r="M114" s="758"/>
      <c r="N114" s="786"/>
      <c r="O114" s="760"/>
      <c r="P114" s="761"/>
      <c r="Q114" s="762"/>
      <c r="R114" s="758"/>
      <c r="S114" s="763"/>
      <c r="T114" s="663"/>
      <c r="U114" s="663"/>
      <c r="V114" s="663"/>
      <c r="W114" s="663"/>
      <c r="X114" s="663"/>
      <c r="Y114" s="663"/>
      <c r="Z114" s="663"/>
      <c r="AA114" s="663"/>
      <c r="AB114" s="663"/>
      <c r="AC114" s="663"/>
      <c r="AD114" s="663"/>
      <c r="AE114" s="663"/>
      <c r="AF114" s="663"/>
      <c r="AG114" s="663"/>
      <c r="AH114" s="663"/>
      <c r="AI114" s="663"/>
      <c r="AJ114" s="663"/>
      <c r="AK114" s="663"/>
      <c r="AL114" s="663"/>
    </row>
    <row r="115" spans="1:19" ht="12.75">
      <c r="A115" s="774"/>
      <c r="B115" s="790"/>
      <c r="C115" s="1031"/>
      <c r="D115" s="18" t="s">
        <v>768</v>
      </c>
      <c r="E115" s="402"/>
      <c r="F115" s="402"/>
      <c r="G115" s="1078">
        <f t="shared" si="7"/>
        <v>0</v>
      </c>
      <c r="H115" s="1004"/>
      <c r="I115" s="734"/>
      <c r="J115" s="527"/>
      <c r="K115" s="735"/>
      <c r="L115" s="551"/>
      <c r="M115" s="740"/>
      <c r="N115" s="786"/>
      <c r="O115" s="476"/>
      <c r="P115" s="738"/>
      <c r="Q115" s="739"/>
      <c r="R115" s="740"/>
      <c r="S115" s="741"/>
    </row>
    <row r="116" spans="1:19" ht="12.75">
      <c r="A116" s="774"/>
      <c r="B116" s="790"/>
      <c r="C116" s="1031"/>
      <c r="D116" s="18"/>
      <c r="E116" s="402"/>
      <c r="F116" s="402"/>
      <c r="G116" s="1078">
        <f t="shared" si="7"/>
        <v>0</v>
      </c>
      <c r="H116" s="1004">
        <f>SUM(G115:G116)</f>
        <v>0</v>
      </c>
      <c r="I116" s="734"/>
      <c r="J116" s="527"/>
      <c r="K116" s="735"/>
      <c r="L116" s="551"/>
      <c r="M116" s="740"/>
      <c r="N116" s="786"/>
      <c r="O116" s="476"/>
      <c r="P116" s="738"/>
      <c r="Q116" s="739"/>
      <c r="R116" s="740"/>
      <c r="S116" s="741"/>
    </row>
    <row r="117" spans="1:38" s="664" customFormat="1" ht="12.75">
      <c r="A117" s="764" t="s">
        <v>27</v>
      </c>
      <c r="B117" s="790" t="s">
        <v>28</v>
      </c>
      <c r="C117" s="1032"/>
      <c r="D117" s="18" t="s">
        <v>216</v>
      </c>
      <c r="E117" s="753"/>
      <c r="F117" s="402" t="s">
        <v>277</v>
      </c>
      <c r="G117" s="1078">
        <f t="shared" si="7"/>
        <v>2500</v>
      </c>
      <c r="H117" s="994"/>
      <c r="I117" s="754"/>
      <c r="J117" s="755"/>
      <c r="K117" s="756"/>
      <c r="L117" s="757"/>
      <c r="M117" s="758"/>
      <c r="N117" s="786">
        <f>1250+1250</f>
        <v>2500</v>
      </c>
      <c r="O117" s="760"/>
      <c r="P117" s="761"/>
      <c r="Q117" s="762"/>
      <c r="R117" s="758"/>
      <c r="S117" s="763"/>
      <c r="T117" s="663"/>
      <c r="U117" s="663"/>
      <c r="V117" s="663"/>
      <c r="W117" s="663"/>
      <c r="X117" s="663"/>
      <c r="Y117" s="663"/>
      <c r="Z117" s="663"/>
      <c r="AA117" s="663"/>
      <c r="AB117" s="663"/>
      <c r="AC117" s="663"/>
      <c r="AD117" s="663"/>
      <c r="AE117" s="663"/>
      <c r="AF117" s="663"/>
      <c r="AG117" s="663"/>
      <c r="AH117" s="663"/>
      <c r="AI117" s="663"/>
      <c r="AJ117" s="663"/>
      <c r="AK117" s="663"/>
      <c r="AL117" s="663"/>
    </row>
    <row r="118" spans="1:38" s="664" customFormat="1" ht="12.75">
      <c r="A118" s="766" t="s">
        <v>638</v>
      </c>
      <c r="B118" s="790" t="s">
        <v>99</v>
      </c>
      <c r="C118" s="1032"/>
      <c r="D118" s="18"/>
      <c r="E118" s="753"/>
      <c r="F118" s="402" t="s">
        <v>101</v>
      </c>
      <c r="G118" s="1078">
        <f t="shared" si="7"/>
        <v>100</v>
      </c>
      <c r="H118" s="994"/>
      <c r="I118" s="754"/>
      <c r="J118" s="755"/>
      <c r="K118" s="756"/>
      <c r="L118" s="757"/>
      <c r="M118" s="758"/>
      <c r="N118" s="786">
        <f>113-13</f>
        <v>100</v>
      </c>
      <c r="O118" s="760"/>
      <c r="P118" s="761"/>
      <c r="Q118" s="762"/>
      <c r="R118" s="758"/>
      <c r="S118" s="763"/>
      <c r="T118" s="663"/>
      <c r="U118" s="663"/>
      <c r="V118" s="663"/>
      <c r="W118" s="663"/>
      <c r="X118" s="663"/>
      <c r="Y118" s="663"/>
      <c r="Z118" s="663"/>
      <c r="AA118" s="663"/>
      <c r="AB118" s="663"/>
      <c r="AC118" s="663"/>
      <c r="AD118" s="663"/>
      <c r="AE118" s="663"/>
      <c r="AF118" s="663"/>
      <c r="AG118" s="663"/>
      <c r="AH118" s="663"/>
      <c r="AI118" s="663"/>
      <c r="AJ118" s="663"/>
      <c r="AK118" s="663"/>
      <c r="AL118" s="663"/>
    </row>
    <row r="119" spans="1:38" s="664" customFormat="1" ht="12.75">
      <c r="A119" s="766" t="s">
        <v>638</v>
      </c>
      <c r="B119" s="790" t="s">
        <v>99</v>
      </c>
      <c r="C119" s="1032"/>
      <c r="D119" s="18"/>
      <c r="E119" s="753"/>
      <c r="F119" s="402" t="s">
        <v>100</v>
      </c>
      <c r="G119" s="1078">
        <f t="shared" si="7"/>
        <v>363</v>
      </c>
      <c r="H119" s="994"/>
      <c r="I119" s="754"/>
      <c r="J119" s="755"/>
      <c r="K119" s="756"/>
      <c r="L119" s="757"/>
      <c r="M119" s="758"/>
      <c r="N119" s="786">
        <f>350+13</f>
        <v>363</v>
      </c>
      <c r="O119" s="760"/>
      <c r="P119" s="761"/>
      <c r="Q119" s="762"/>
      <c r="R119" s="758"/>
      <c r="S119" s="763"/>
      <c r="T119" s="663"/>
      <c r="U119" s="663"/>
      <c r="V119" s="663"/>
      <c r="W119" s="663"/>
      <c r="X119" s="663"/>
      <c r="Y119" s="663"/>
      <c r="Z119" s="663"/>
      <c r="AA119" s="663"/>
      <c r="AB119" s="663"/>
      <c r="AC119" s="663"/>
      <c r="AD119" s="663"/>
      <c r="AE119" s="663"/>
      <c r="AF119" s="663"/>
      <c r="AG119" s="663"/>
      <c r="AH119" s="663"/>
      <c r="AI119" s="663"/>
      <c r="AJ119" s="663"/>
      <c r="AK119" s="663"/>
      <c r="AL119" s="663"/>
    </row>
    <row r="120" spans="1:38" s="664" customFormat="1" ht="12.75">
      <c r="A120" s="764" t="s">
        <v>98</v>
      </c>
      <c r="B120" s="790" t="s">
        <v>99</v>
      </c>
      <c r="C120" s="1032"/>
      <c r="D120" s="18"/>
      <c r="E120" s="753"/>
      <c r="F120" s="402" t="s">
        <v>102</v>
      </c>
      <c r="G120" s="1078">
        <f t="shared" si="7"/>
        <v>50</v>
      </c>
      <c r="H120" s="994"/>
      <c r="I120" s="754"/>
      <c r="J120" s="755"/>
      <c r="K120" s="756"/>
      <c r="L120" s="757"/>
      <c r="M120" s="758"/>
      <c r="N120" s="786">
        <v>50</v>
      </c>
      <c r="O120" s="760"/>
      <c r="P120" s="761"/>
      <c r="Q120" s="762"/>
      <c r="R120" s="758"/>
      <c r="S120" s="763"/>
      <c r="T120" s="663"/>
      <c r="U120" s="663"/>
      <c r="V120" s="663"/>
      <c r="W120" s="663"/>
      <c r="X120" s="663"/>
      <c r="Y120" s="663"/>
      <c r="Z120" s="663"/>
      <c r="AA120" s="663"/>
      <c r="AB120" s="663"/>
      <c r="AC120" s="663"/>
      <c r="AD120" s="663"/>
      <c r="AE120" s="663"/>
      <c r="AF120" s="663"/>
      <c r="AG120" s="663"/>
      <c r="AH120" s="663"/>
      <c r="AI120" s="663"/>
      <c r="AJ120" s="663"/>
      <c r="AK120" s="663"/>
      <c r="AL120" s="663"/>
    </row>
    <row r="121" spans="1:38" s="664" customFormat="1" ht="12.75">
      <c r="A121" s="764" t="s">
        <v>98</v>
      </c>
      <c r="B121" s="790" t="s">
        <v>99</v>
      </c>
      <c r="C121" s="1032"/>
      <c r="D121" s="18"/>
      <c r="E121" s="753"/>
      <c r="F121" s="402" t="s">
        <v>103</v>
      </c>
      <c r="G121" s="1078">
        <f t="shared" si="7"/>
        <v>80</v>
      </c>
      <c r="H121" s="994"/>
      <c r="I121" s="754"/>
      <c r="J121" s="755"/>
      <c r="K121" s="756"/>
      <c r="L121" s="757"/>
      <c r="M121" s="758"/>
      <c r="N121" s="786">
        <v>80</v>
      </c>
      <c r="O121" s="760"/>
      <c r="P121" s="761"/>
      <c r="Q121" s="762"/>
      <c r="R121" s="758"/>
      <c r="S121" s="763"/>
      <c r="T121" s="663"/>
      <c r="U121" s="663"/>
      <c r="V121" s="663"/>
      <c r="W121" s="663"/>
      <c r="X121" s="663"/>
      <c r="Y121" s="663"/>
      <c r="Z121" s="663"/>
      <c r="AA121" s="663"/>
      <c r="AB121" s="663"/>
      <c r="AC121" s="663"/>
      <c r="AD121" s="663"/>
      <c r="AE121" s="663"/>
      <c r="AF121" s="663"/>
      <c r="AG121" s="663"/>
      <c r="AH121" s="663"/>
      <c r="AI121" s="663"/>
      <c r="AJ121" s="663"/>
      <c r="AK121" s="663"/>
      <c r="AL121" s="663"/>
    </row>
    <row r="122" spans="1:38" s="664" customFormat="1" ht="12.75">
      <c r="A122" s="764" t="s">
        <v>98</v>
      </c>
      <c r="B122" s="790" t="s">
        <v>99</v>
      </c>
      <c r="C122" s="1032"/>
      <c r="D122" s="18"/>
      <c r="E122" s="753"/>
      <c r="F122" s="402" t="s">
        <v>104</v>
      </c>
      <c r="G122" s="1078">
        <f t="shared" si="7"/>
        <v>200</v>
      </c>
      <c r="H122" s="994">
        <f>SUM(G117:G122)</f>
        <v>3293</v>
      </c>
      <c r="I122" s="754"/>
      <c r="J122" s="755"/>
      <c r="K122" s="756"/>
      <c r="L122" s="757"/>
      <c r="M122" s="758"/>
      <c r="N122" s="786">
        <v>200</v>
      </c>
      <c r="O122" s="760"/>
      <c r="P122" s="761"/>
      <c r="Q122" s="762"/>
      <c r="R122" s="758"/>
      <c r="S122" s="763"/>
      <c r="T122" s="663"/>
      <c r="U122" s="663"/>
      <c r="V122" s="663"/>
      <c r="W122" s="663"/>
      <c r="X122" s="663"/>
      <c r="Y122" s="663"/>
      <c r="Z122" s="663"/>
      <c r="AA122" s="663"/>
      <c r="AB122" s="663"/>
      <c r="AC122" s="663"/>
      <c r="AD122" s="663"/>
      <c r="AE122" s="663"/>
      <c r="AF122" s="663"/>
      <c r="AG122" s="663"/>
      <c r="AH122" s="663"/>
      <c r="AI122" s="663"/>
      <c r="AJ122" s="663"/>
      <c r="AK122" s="663"/>
      <c r="AL122" s="663"/>
    </row>
    <row r="123" spans="1:38" s="664" customFormat="1" ht="12.75">
      <c r="A123" s="788" t="s">
        <v>760</v>
      </c>
      <c r="B123" s="790" t="s">
        <v>729</v>
      </c>
      <c r="C123" s="1032"/>
      <c r="D123" s="18" t="s">
        <v>485</v>
      </c>
      <c r="E123" s="753"/>
      <c r="F123" s="402" t="s">
        <v>731</v>
      </c>
      <c r="G123" s="1078">
        <f t="shared" si="7"/>
        <v>100</v>
      </c>
      <c r="H123" s="1000"/>
      <c r="I123" s="754"/>
      <c r="J123" s="755"/>
      <c r="K123" s="756"/>
      <c r="L123" s="757">
        <v>100</v>
      </c>
      <c r="M123" s="758"/>
      <c r="N123" s="786"/>
      <c r="O123" s="760"/>
      <c r="P123" s="761"/>
      <c r="Q123" s="762"/>
      <c r="R123" s="758"/>
      <c r="S123" s="763"/>
      <c r="T123" s="663"/>
      <c r="U123" s="663"/>
      <c r="V123" s="663"/>
      <c r="W123" s="663"/>
      <c r="X123" s="663"/>
      <c r="Y123" s="663"/>
      <c r="Z123" s="663"/>
      <c r="AA123" s="663"/>
      <c r="AB123" s="663"/>
      <c r="AC123" s="663"/>
      <c r="AD123" s="663"/>
      <c r="AE123" s="663"/>
      <c r="AF123" s="663"/>
      <c r="AG123" s="663"/>
      <c r="AH123" s="663"/>
      <c r="AI123" s="663"/>
      <c r="AJ123" s="663"/>
      <c r="AK123" s="663"/>
      <c r="AL123" s="663"/>
    </row>
    <row r="124" spans="1:38" s="664" customFormat="1" ht="12.75">
      <c r="A124" s="752" t="s">
        <v>175</v>
      </c>
      <c r="B124" s="790" t="s">
        <v>176</v>
      </c>
      <c r="C124" s="1032"/>
      <c r="D124" s="18"/>
      <c r="E124" s="753"/>
      <c r="F124" s="843" t="s">
        <v>208</v>
      </c>
      <c r="G124" s="1078">
        <f t="shared" si="7"/>
        <v>100</v>
      </c>
      <c r="H124" s="1000">
        <f>SUM(G123:G124)</f>
        <v>200</v>
      </c>
      <c r="I124" s="754"/>
      <c r="J124" s="755"/>
      <c r="K124" s="756"/>
      <c r="L124" s="757">
        <v>100</v>
      </c>
      <c r="M124" s="758"/>
      <c r="N124" s="786"/>
      <c r="O124" s="760"/>
      <c r="P124" s="761"/>
      <c r="Q124" s="762"/>
      <c r="R124" s="758"/>
      <c r="S124" s="763"/>
      <c r="T124" s="663"/>
      <c r="U124" s="663"/>
      <c r="V124" s="663"/>
      <c r="W124" s="663"/>
      <c r="X124" s="663"/>
      <c r="Y124" s="663"/>
      <c r="Z124" s="663"/>
      <c r="AA124" s="663"/>
      <c r="AB124" s="663"/>
      <c r="AC124" s="663"/>
      <c r="AD124" s="663"/>
      <c r="AE124" s="663"/>
      <c r="AF124" s="663"/>
      <c r="AG124" s="663"/>
      <c r="AH124" s="663"/>
      <c r="AI124" s="663"/>
      <c r="AJ124" s="663"/>
      <c r="AK124" s="663"/>
      <c r="AL124" s="663"/>
    </row>
    <row r="125" spans="1:38" s="664" customFormat="1" ht="12.75">
      <c r="A125" s="752" t="s">
        <v>175</v>
      </c>
      <c r="B125" s="790" t="s">
        <v>176</v>
      </c>
      <c r="C125" s="1032"/>
      <c r="D125" s="18" t="s">
        <v>481</v>
      </c>
      <c r="E125" s="753"/>
      <c r="F125" s="402" t="s">
        <v>191</v>
      </c>
      <c r="G125" s="1078">
        <f t="shared" si="7"/>
        <v>139</v>
      </c>
      <c r="H125" s="1005"/>
      <c r="I125" s="754"/>
      <c r="J125" s="755"/>
      <c r="K125" s="756"/>
      <c r="L125" s="757">
        <v>139</v>
      </c>
      <c r="M125" s="758"/>
      <c r="N125" s="786"/>
      <c r="O125" s="760"/>
      <c r="P125" s="761"/>
      <c r="Q125" s="762"/>
      <c r="R125" s="758"/>
      <c r="S125" s="763"/>
      <c r="T125" s="663"/>
      <c r="U125" s="663"/>
      <c r="V125" s="663"/>
      <c r="W125" s="663"/>
      <c r="X125" s="663"/>
      <c r="Y125" s="663"/>
      <c r="Z125" s="663"/>
      <c r="AA125" s="663"/>
      <c r="AB125" s="663"/>
      <c r="AC125" s="663"/>
      <c r="AD125" s="663"/>
      <c r="AE125" s="663"/>
      <c r="AF125" s="663"/>
      <c r="AG125" s="663"/>
      <c r="AH125" s="663"/>
      <c r="AI125" s="663"/>
      <c r="AJ125" s="663"/>
      <c r="AK125" s="663"/>
      <c r="AL125" s="663"/>
    </row>
    <row r="126" spans="1:38" s="664" customFormat="1" ht="12.75">
      <c r="A126" s="752" t="s">
        <v>175</v>
      </c>
      <c r="B126" s="790" t="s">
        <v>176</v>
      </c>
      <c r="C126" s="1032"/>
      <c r="D126" s="18"/>
      <c r="E126" s="753"/>
      <c r="F126" s="402" t="s">
        <v>192</v>
      </c>
      <c r="G126" s="1078">
        <f t="shared" si="7"/>
        <v>54</v>
      </c>
      <c r="H126" s="1005"/>
      <c r="I126" s="754"/>
      <c r="J126" s="755"/>
      <c r="K126" s="756"/>
      <c r="L126" s="757">
        <v>54</v>
      </c>
      <c r="M126" s="758"/>
      <c r="N126" s="786"/>
      <c r="O126" s="760"/>
      <c r="P126" s="761"/>
      <c r="Q126" s="762"/>
      <c r="R126" s="758"/>
      <c r="S126" s="763"/>
      <c r="T126" s="663"/>
      <c r="U126" s="663"/>
      <c r="V126" s="663"/>
      <c r="W126" s="663"/>
      <c r="X126" s="663"/>
      <c r="Y126" s="663"/>
      <c r="Z126" s="663"/>
      <c r="AA126" s="663"/>
      <c r="AB126" s="663"/>
      <c r="AC126" s="663"/>
      <c r="AD126" s="663"/>
      <c r="AE126" s="663"/>
      <c r="AF126" s="663"/>
      <c r="AG126" s="663"/>
      <c r="AH126" s="663"/>
      <c r="AI126" s="663"/>
      <c r="AJ126" s="663"/>
      <c r="AK126" s="663"/>
      <c r="AL126" s="663"/>
    </row>
    <row r="127" spans="1:38" s="664" customFormat="1" ht="12.75">
      <c r="A127" s="752"/>
      <c r="B127" s="790"/>
      <c r="C127" s="1032"/>
      <c r="D127" s="18"/>
      <c r="E127" s="753"/>
      <c r="F127" s="402"/>
      <c r="G127" s="1078">
        <f t="shared" si="7"/>
        <v>0</v>
      </c>
      <c r="H127" s="1005">
        <f>SUM(G125:G127)</f>
        <v>193</v>
      </c>
      <c r="I127" s="754"/>
      <c r="J127" s="755"/>
      <c r="K127" s="756"/>
      <c r="L127" s="757"/>
      <c r="M127" s="758"/>
      <c r="N127" s="786"/>
      <c r="O127" s="760"/>
      <c r="P127" s="761"/>
      <c r="Q127" s="762"/>
      <c r="R127" s="758"/>
      <c r="S127" s="763"/>
      <c r="T127" s="663"/>
      <c r="U127" s="663"/>
      <c r="V127" s="663"/>
      <c r="W127" s="663"/>
      <c r="X127" s="663"/>
      <c r="Y127" s="663"/>
      <c r="Z127" s="663"/>
      <c r="AA127" s="663"/>
      <c r="AB127" s="663"/>
      <c r="AC127" s="663"/>
      <c r="AD127" s="663"/>
      <c r="AE127" s="663"/>
      <c r="AF127" s="663"/>
      <c r="AG127" s="663"/>
      <c r="AH127" s="663"/>
      <c r="AI127" s="663"/>
      <c r="AJ127" s="663"/>
      <c r="AK127" s="663"/>
      <c r="AL127" s="663"/>
    </row>
    <row r="128" spans="1:38" s="664" customFormat="1" ht="12.75">
      <c r="A128" s="752" t="s">
        <v>175</v>
      </c>
      <c r="B128" s="790" t="s">
        <v>176</v>
      </c>
      <c r="C128" s="1032"/>
      <c r="D128" s="18" t="s">
        <v>122</v>
      </c>
      <c r="E128" s="753"/>
      <c r="F128" s="402" t="s">
        <v>189</v>
      </c>
      <c r="G128" s="1078">
        <f t="shared" si="7"/>
        <v>100</v>
      </c>
      <c r="H128" s="1000"/>
      <c r="I128" s="754"/>
      <c r="J128" s="755"/>
      <c r="K128" s="756"/>
      <c r="L128" s="757">
        <v>100</v>
      </c>
      <c r="M128" s="758"/>
      <c r="N128" s="786"/>
      <c r="O128" s="760"/>
      <c r="P128" s="761"/>
      <c r="Q128" s="762"/>
      <c r="R128" s="758"/>
      <c r="S128" s="763"/>
      <c r="T128" s="663"/>
      <c r="U128" s="663"/>
      <c r="V128" s="663"/>
      <c r="W128" s="663"/>
      <c r="X128" s="663"/>
      <c r="Y128" s="663"/>
      <c r="Z128" s="663"/>
      <c r="AA128" s="663"/>
      <c r="AB128" s="663"/>
      <c r="AC128" s="663"/>
      <c r="AD128" s="663"/>
      <c r="AE128" s="663"/>
      <c r="AF128" s="663"/>
      <c r="AG128" s="663"/>
      <c r="AH128" s="663"/>
      <c r="AI128" s="663"/>
      <c r="AJ128" s="663"/>
      <c r="AK128" s="663"/>
      <c r="AL128" s="663"/>
    </row>
    <row r="129" spans="1:38" s="664" customFormat="1" ht="12.75">
      <c r="A129" s="752" t="s">
        <v>175</v>
      </c>
      <c r="B129" s="790" t="s">
        <v>176</v>
      </c>
      <c r="C129" s="1032"/>
      <c r="D129" s="18"/>
      <c r="E129" s="753"/>
      <c r="F129" s="843" t="s">
        <v>190</v>
      </c>
      <c r="G129" s="1078">
        <f t="shared" si="7"/>
        <v>200</v>
      </c>
      <c r="H129" s="1000">
        <f>SUM(G128:G129)</f>
        <v>300</v>
      </c>
      <c r="I129" s="754"/>
      <c r="J129" s="755"/>
      <c r="K129" s="756"/>
      <c r="L129" s="757">
        <v>200</v>
      </c>
      <c r="M129" s="758"/>
      <c r="N129" s="786"/>
      <c r="O129" s="760"/>
      <c r="P129" s="761"/>
      <c r="Q129" s="762"/>
      <c r="R129" s="758"/>
      <c r="S129" s="763"/>
      <c r="T129" s="663"/>
      <c r="U129" s="663"/>
      <c r="V129" s="663"/>
      <c r="W129" s="663"/>
      <c r="X129" s="663"/>
      <c r="Y129" s="663"/>
      <c r="Z129" s="663"/>
      <c r="AA129" s="663"/>
      <c r="AB129" s="663"/>
      <c r="AC129" s="663"/>
      <c r="AD129" s="663"/>
      <c r="AE129" s="663"/>
      <c r="AF129" s="663"/>
      <c r="AG129" s="663"/>
      <c r="AH129" s="663"/>
      <c r="AI129" s="663"/>
      <c r="AJ129" s="663"/>
      <c r="AK129" s="663"/>
      <c r="AL129" s="663"/>
    </row>
    <row r="130" spans="1:38" s="664" customFormat="1" ht="12.75">
      <c r="A130" s="752" t="s">
        <v>175</v>
      </c>
      <c r="B130" s="790" t="s">
        <v>176</v>
      </c>
      <c r="C130" s="1032"/>
      <c r="D130" s="18" t="s">
        <v>127</v>
      </c>
      <c r="E130" s="753"/>
      <c r="F130" s="402" t="s">
        <v>197</v>
      </c>
      <c r="G130" s="1078">
        <f t="shared" si="7"/>
        <v>110</v>
      </c>
      <c r="H130" s="994"/>
      <c r="I130" s="754"/>
      <c r="J130" s="755"/>
      <c r="K130" s="756"/>
      <c r="L130" s="757">
        <v>110</v>
      </c>
      <c r="M130" s="758"/>
      <c r="N130" s="786"/>
      <c r="O130" s="760"/>
      <c r="P130" s="761"/>
      <c r="Q130" s="762"/>
      <c r="R130" s="758"/>
      <c r="S130" s="763"/>
      <c r="T130" s="663"/>
      <c r="U130" s="663"/>
      <c r="V130" s="663"/>
      <c r="W130" s="663"/>
      <c r="X130" s="663"/>
      <c r="Y130" s="663"/>
      <c r="Z130" s="663"/>
      <c r="AA130" s="663"/>
      <c r="AB130" s="663"/>
      <c r="AC130" s="663"/>
      <c r="AD130" s="663"/>
      <c r="AE130" s="663"/>
      <c r="AF130" s="663"/>
      <c r="AG130" s="663"/>
      <c r="AH130" s="663"/>
      <c r="AI130" s="663"/>
      <c r="AJ130" s="663"/>
      <c r="AK130" s="663"/>
      <c r="AL130" s="663"/>
    </row>
    <row r="131" spans="1:38" s="664" customFormat="1" ht="12.75">
      <c r="A131" s="752" t="s">
        <v>175</v>
      </c>
      <c r="B131" s="790" t="s">
        <v>176</v>
      </c>
      <c r="C131" s="1032"/>
      <c r="D131" s="18"/>
      <c r="E131" s="753"/>
      <c r="F131" s="402" t="s">
        <v>198</v>
      </c>
      <c r="G131" s="1078">
        <f aca="true" t="shared" si="8" ref="G131:G141">SUM(I131:R131)</f>
        <v>90</v>
      </c>
      <c r="H131" s="994"/>
      <c r="I131" s="754"/>
      <c r="J131" s="755"/>
      <c r="K131" s="756"/>
      <c r="L131" s="757">
        <v>90</v>
      </c>
      <c r="M131" s="758"/>
      <c r="N131" s="786"/>
      <c r="O131" s="760"/>
      <c r="P131" s="761"/>
      <c r="Q131" s="762"/>
      <c r="R131" s="758"/>
      <c r="S131" s="763"/>
      <c r="T131" s="663"/>
      <c r="U131" s="663"/>
      <c r="V131" s="663"/>
      <c r="W131" s="663"/>
      <c r="X131" s="663"/>
      <c r="Y131" s="663"/>
      <c r="Z131" s="663"/>
      <c r="AA131" s="663"/>
      <c r="AB131" s="663"/>
      <c r="AC131" s="663"/>
      <c r="AD131" s="663"/>
      <c r="AE131" s="663"/>
      <c r="AF131" s="663"/>
      <c r="AG131" s="663"/>
      <c r="AH131" s="663"/>
      <c r="AI131" s="663"/>
      <c r="AJ131" s="663"/>
      <c r="AK131" s="663"/>
      <c r="AL131" s="663"/>
    </row>
    <row r="132" spans="1:38" s="664" customFormat="1" ht="12.75">
      <c r="A132" s="752"/>
      <c r="B132" s="790"/>
      <c r="C132" s="1032"/>
      <c r="D132" s="18"/>
      <c r="E132" s="753"/>
      <c r="F132" s="402"/>
      <c r="G132" s="1078">
        <f t="shared" si="8"/>
        <v>0</v>
      </c>
      <c r="H132" s="994">
        <f>SUM(G130:G132)</f>
        <v>200</v>
      </c>
      <c r="I132" s="754"/>
      <c r="J132" s="755"/>
      <c r="K132" s="756"/>
      <c r="L132" s="757"/>
      <c r="M132" s="758"/>
      <c r="N132" s="786"/>
      <c r="O132" s="760"/>
      <c r="P132" s="761"/>
      <c r="Q132" s="762"/>
      <c r="R132" s="758"/>
      <c r="S132" s="763"/>
      <c r="T132" s="663"/>
      <c r="U132" s="663"/>
      <c r="V132" s="663"/>
      <c r="W132" s="663"/>
      <c r="X132" s="663"/>
      <c r="Y132" s="663"/>
      <c r="Z132" s="663"/>
      <c r="AA132" s="663"/>
      <c r="AB132" s="663"/>
      <c r="AC132" s="663"/>
      <c r="AD132" s="663"/>
      <c r="AE132" s="663"/>
      <c r="AF132" s="663"/>
      <c r="AG132" s="663"/>
      <c r="AH132" s="663"/>
      <c r="AI132" s="663"/>
      <c r="AJ132" s="663"/>
      <c r="AK132" s="663"/>
      <c r="AL132" s="663"/>
    </row>
    <row r="133" spans="1:38" s="664" customFormat="1" ht="12.75">
      <c r="A133" s="752" t="s">
        <v>175</v>
      </c>
      <c r="B133" s="790" t="s">
        <v>176</v>
      </c>
      <c r="C133" s="1032"/>
      <c r="D133" s="18" t="s">
        <v>418</v>
      </c>
      <c r="E133" s="753"/>
      <c r="F133" s="402" t="s">
        <v>193</v>
      </c>
      <c r="G133" s="1078">
        <f t="shared" si="8"/>
        <v>250</v>
      </c>
      <c r="H133" s="1000"/>
      <c r="I133" s="754"/>
      <c r="J133" s="755"/>
      <c r="K133" s="756"/>
      <c r="L133" s="757">
        <v>250</v>
      </c>
      <c r="M133" s="758"/>
      <c r="N133" s="786"/>
      <c r="O133" s="760"/>
      <c r="P133" s="761"/>
      <c r="Q133" s="762"/>
      <c r="R133" s="758"/>
      <c r="S133" s="763"/>
      <c r="T133" s="663"/>
      <c r="U133" s="663"/>
      <c r="V133" s="663"/>
      <c r="W133" s="663"/>
      <c r="X133" s="663"/>
      <c r="Y133" s="663"/>
      <c r="Z133" s="663"/>
      <c r="AA133" s="663"/>
      <c r="AB133" s="663"/>
      <c r="AC133" s="663"/>
      <c r="AD133" s="663"/>
      <c r="AE133" s="663"/>
      <c r="AF133" s="663"/>
      <c r="AG133" s="663"/>
      <c r="AH133" s="663"/>
      <c r="AI133" s="663"/>
      <c r="AJ133" s="663"/>
      <c r="AK133" s="663"/>
      <c r="AL133" s="663"/>
    </row>
    <row r="134" spans="1:38" s="664" customFormat="1" ht="12.75">
      <c r="A134" s="752" t="s">
        <v>175</v>
      </c>
      <c r="B134" s="790" t="s">
        <v>176</v>
      </c>
      <c r="C134" s="1032"/>
      <c r="D134" s="18"/>
      <c r="E134" s="753"/>
      <c r="F134" s="402" t="s">
        <v>194</v>
      </c>
      <c r="G134" s="1078">
        <f t="shared" si="8"/>
        <v>300</v>
      </c>
      <c r="H134" s="1000"/>
      <c r="I134" s="754"/>
      <c r="J134" s="755"/>
      <c r="K134" s="756"/>
      <c r="L134" s="757">
        <v>300</v>
      </c>
      <c r="M134" s="758"/>
      <c r="N134" s="786"/>
      <c r="O134" s="760"/>
      <c r="P134" s="761"/>
      <c r="Q134" s="762"/>
      <c r="R134" s="758"/>
      <c r="S134" s="763"/>
      <c r="T134" s="663"/>
      <c r="U134" s="663"/>
      <c r="V134" s="663"/>
      <c r="W134" s="663"/>
      <c r="X134" s="663"/>
      <c r="Y134" s="663"/>
      <c r="Z134" s="663"/>
      <c r="AA134" s="663"/>
      <c r="AB134" s="663"/>
      <c r="AC134" s="663"/>
      <c r="AD134" s="663"/>
      <c r="AE134" s="663"/>
      <c r="AF134" s="663"/>
      <c r="AG134" s="663"/>
      <c r="AH134" s="663"/>
      <c r="AI134" s="663"/>
      <c r="AJ134" s="663"/>
      <c r="AK134" s="663"/>
      <c r="AL134" s="663"/>
    </row>
    <row r="135" spans="1:38" s="664" customFormat="1" ht="38.25">
      <c r="A135" s="752" t="s">
        <v>155</v>
      </c>
      <c r="B135" s="790" t="s">
        <v>378</v>
      </c>
      <c r="C135" s="1032"/>
      <c r="D135" s="18"/>
      <c r="E135" s="753"/>
      <c r="F135" s="402" t="s">
        <v>755</v>
      </c>
      <c r="G135" s="1078">
        <f t="shared" si="8"/>
        <v>550</v>
      </c>
      <c r="H135" s="1000">
        <f>SUM(G133:G135)</f>
        <v>1100</v>
      </c>
      <c r="I135" s="754"/>
      <c r="J135" s="755"/>
      <c r="K135" s="756"/>
      <c r="L135" s="757">
        <v>550</v>
      </c>
      <c r="M135" s="758"/>
      <c r="N135" s="786"/>
      <c r="O135" s="760"/>
      <c r="P135" s="761"/>
      <c r="Q135" s="762"/>
      <c r="R135" s="758"/>
      <c r="S135" s="763"/>
      <c r="T135" s="663"/>
      <c r="U135" s="663"/>
      <c r="V135" s="663"/>
      <c r="W135" s="663"/>
      <c r="X135" s="663"/>
      <c r="Y135" s="663"/>
      <c r="Z135" s="663"/>
      <c r="AA135" s="663"/>
      <c r="AB135" s="663"/>
      <c r="AC135" s="663"/>
      <c r="AD135" s="663"/>
      <c r="AE135" s="663"/>
      <c r="AF135" s="663"/>
      <c r="AG135" s="663"/>
      <c r="AH135" s="663"/>
      <c r="AI135" s="663"/>
      <c r="AJ135" s="663"/>
      <c r="AK135" s="663"/>
      <c r="AL135" s="663"/>
    </row>
    <row r="136" spans="1:38" s="664" customFormat="1" ht="14.25" customHeight="1">
      <c r="A136" s="752" t="s">
        <v>175</v>
      </c>
      <c r="B136" s="790" t="s">
        <v>176</v>
      </c>
      <c r="C136" s="1032"/>
      <c r="D136" s="18" t="s">
        <v>34</v>
      </c>
      <c r="E136" s="753"/>
      <c r="F136" s="402" t="s">
        <v>202</v>
      </c>
      <c r="G136" s="1078">
        <f t="shared" si="8"/>
        <v>450</v>
      </c>
      <c r="H136" s="994"/>
      <c r="I136" s="754"/>
      <c r="J136" s="755"/>
      <c r="K136" s="756"/>
      <c r="L136" s="757">
        <v>450</v>
      </c>
      <c r="M136" s="758"/>
      <c r="N136" s="786"/>
      <c r="O136" s="760"/>
      <c r="P136" s="761"/>
      <c r="Q136" s="762"/>
      <c r="R136" s="758"/>
      <c r="S136" s="763"/>
      <c r="T136" s="663"/>
      <c r="U136" s="663"/>
      <c r="V136" s="663"/>
      <c r="W136" s="663"/>
      <c r="X136" s="663"/>
      <c r="Y136" s="663"/>
      <c r="Z136" s="663"/>
      <c r="AA136" s="663"/>
      <c r="AB136" s="663"/>
      <c r="AC136" s="663"/>
      <c r="AD136" s="663"/>
      <c r="AE136" s="663"/>
      <c r="AF136" s="663"/>
      <c r="AG136" s="663"/>
      <c r="AH136" s="663"/>
      <c r="AI136" s="663"/>
      <c r="AJ136" s="663"/>
      <c r="AK136" s="663"/>
      <c r="AL136" s="663"/>
    </row>
    <row r="137" spans="1:38" s="664" customFormat="1" ht="12.75" customHeight="1">
      <c r="A137" s="752" t="s">
        <v>175</v>
      </c>
      <c r="B137" s="790" t="s">
        <v>176</v>
      </c>
      <c r="C137" s="1032"/>
      <c r="D137" s="18"/>
      <c r="E137" s="753"/>
      <c r="F137" s="843" t="s">
        <v>203</v>
      </c>
      <c r="G137" s="1078">
        <f t="shared" si="8"/>
        <v>450</v>
      </c>
      <c r="H137" s="994"/>
      <c r="I137" s="754"/>
      <c r="J137" s="755"/>
      <c r="K137" s="756"/>
      <c r="L137" s="757">
        <v>450</v>
      </c>
      <c r="M137" s="758"/>
      <c r="N137" s="786"/>
      <c r="O137" s="760"/>
      <c r="P137" s="761"/>
      <c r="Q137" s="762"/>
      <c r="R137" s="758"/>
      <c r="S137" s="763"/>
      <c r="T137" s="663"/>
      <c r="U137" s="663"/>
      <c r="V137" s="663"/>
      <c r="W137" s="663"/>
      <c r="X137" s="663"/>
      <c r="Y137" s="663"/>
      <c r="Z137" s="663"/>
      <c r="AA137" s="663"/>
      <c r="AB137" s="663"/>
      <c r="AC137" s="663"/>
      <c r="AD137" s="663"/>
      <c r="AE137" s="663"/>
      <c r="AF137" s="663"/>
      <c r="AG137" s="663"/>
      <c r="AH137" s="663"/>
      <c r="AI137" s="663"/>
      <c r="AJ137" s="663"/>
      <c r="AK137" s="663"/>
      <c r="AL137" s="663"/>
    </row>
    <row r="138" spans="1:38" s="664" customFormat="1" ht="12.75">
      <c r="A138" s="752"/>
      <c r="B138" s="790"/>
      <c r="C138" s="1032"/>
      <c r="D138" s="18"/>
      <c r="E138" s="753"/>
      <c r="F138" s="402"/>
      <c r="G138" s="1078">
        <f t="shared" si="8"/>
        <v>0</v>
      </c>
      <c r="H138" s="994">
        <f>SUM(G136:G138)</f>
        <v>900</v>
      </c>
      <c r="I138" s="754"/>
      <c r="J138" s="755"/>
      <c r="K138" s="756"/>
      <c r="L138" s="757"/>
      <c r="M138" s="758"/>
      <c r="N138" s="786"/>
      <c r="O138" s="760"/>
      <c r="P138" s="761"/>
      <c r="Q138" s="762"/>
      <c r="R138" s="758"/>
      <c r="S138" s="763"/>
      <c r="T138" s="663"/>
      <c r="U138" s="663"/>
      <c r="V138" s="663"/>
      <c r="W138" s="663"/>
      <c r="X138" s="663"/>
      <c r="Y138" s="663"/>
      <c r="Z138" s="663"/>
      <c r="AA138" s="663"/>
      <c r="AB138" s="663"/>
      <c r="AC138" s="663"/>
      <c r="AD138" s="663"/>
      <c r="AE138" s="663"/>
      <c r="AF138" s="663"/>
      <c r="AG138" s="663"/>
      <c r="AH138" s="663"/>
      <c r="AI138" s="663"/>
      <c r="AJ138" s="663"/>
      <c r="AK138" s="663"/>
      <c r="AL138" s="663"/>
    </row>
    <row r="139" spans="1:38" s="664" customFormat="1" ht="12.75">
      <c r="A139" s="752" t="s">
        <v>175</v>
      </c>
      <c r="B139" s="790" t="s">
        <v>176</v>
      </c>
      <c r="C139" s="1032"/>
      <c r="D139" s="18" t="s">
        <v>41</v>
      </c>
      <c r="E139" s="753"/>
      <c r="F139" s="402" t="s">
        <v>187</v>
      </c>
      <c r="G139" s="1078">
        <f t="shared" si="8"/>
        <v>300</v>
      </c>
      <c r="H139" s="1005"/>
      <c r="I139" s="754"/>
      <c r="J139" s="755"/>
      <c r="K139" s="756"/>
      <c r="L139" s="757">
        <v>300</v>
      </c>
      <c r="M139" s="758"/>
      <c r="N139" s="786"/>
      <c r="O139" s="760"/>
      <c r="P139" s="761"/>
      <c r="Q139" s="762"/>
      <c r="R139" s="758"/>
      <c r="S139" s="763"/>
      <c r="T139" s="663"/>
      <c r="U139" s="663"/>
      <c r="V139" s="663"/>
      <c r="W139" s="663"/>
      <c r="X139" s="663"/>
      <c r="Y139" s="663"/>
      <c r="Z139" s="663"/>
      <c r="AA139" s="663"/>
      <c r="AB139" s="663"/>
      <c r="AC139" s="663"/>
      <c r="AD139" s="663"/>
      <c r="AE139" s="663"/>
      <c r="AF139" s="663"/>
      <c r="AG139" s="663"/>
      <c r="AH139" s="663"/>
      <c r="AI139" s="663"/>
      <c r="AJ139" s="663"/>
      <c r="AK139" s="663"/>
      <c r="AL139" s="663"/>
    </row>
    <row r="140" spans="1:38" s="664" customFormat="1" ht="12.75">
      <c r="A140" s="752" t="s">
        <v>175</v>
      </c>
      <c r="B140" s="790" t="s">
        <v>176</v>
      </c>
      <c r="C140" s="1032"/>
      <c r="D140" s="18"/>
      <c r="E140" s="753"/>
      <c r="F140" s="402" t="s">
        <v>188</v>
      </c>
      <c r="G140" s="1078">
        <f t="shared" si="8"/>
        <v>100</v>
      </c>
      <c r="H140" s="1005"/>
      <c r="I140" s="754"/>
      <c r="J140" s="755"/>
      <c r="K140" s="756"/>
      <c r="L140" s="757">
        <v>100</v>
      </c>
      <c r="M140" s="758"/>
      <c r="N140" s="759"/>
      <c r="O140" s="760"/>
      <c r="P140" s="761"/>
      <c r="Q140" s="762"/>
      <c r="R140" s="758"/>
      <c r="S140" s="763"/>
      <c r="T140" s="663"/>
      <c r="U140" s="663"/>
      <c r="V140" s="663"/>
      <c r="W140" s="663"/>
      <c r="X140" s="663"/>
      <c r="Y140" s="663"/>
      <c r="Z140" s="663"/>
      <c r="AA140" s="663"/>
      <c r="AB140" s="663"/>
      <c r="AC140" s="663"/>
      <c r="AD140" s="663"/>
      <c r="AE140" s="663"/>
      <c r="AF140" s="663"/>
      <c r="AG140" s="663"/>
      <c r="AH140" s="663"/>
      <c r="AI140" s="663"/>
      <c r="AJ140" s="663"/>
      <c r="AK140" s="663"/>
      <c r="AL140" s="663"/>
    </row>
    <row r="141" spans="1:38" s="664" customFormat="1" ht="12.75">
      <c r="A141" s="752"/>
      <c r="B141" s="791"/>
      <c r="C141" s="1032"/>
      <c r="D141" s="18"/>
      <c r="E141" s="753"/>
      <c r="F141" s="402"/>
      <c r="G141" s="1078">
        <f t="shared" si="8"/>
        <v>0</v>
      </c>
      <c r="H141" s="1005">
        <f>SUM(G139:G141)</f>
        <v>400</v>
      </c>
      <c r="I141" s="754"/>
      <c r="J141" s="755"/>
      <c r="K141" s="756"/>
      <c r="L141" s="757"/>
      <c r="M141" s="758"/>
      <c r="N141" s="759"/>
      <c r="O141" s="760"/>
      <c r="P141" s="761"/>
      <c r="Q141" s="762"/>
      <c r="R141" s="758"/>
      <c r="S141" s="763"/>
      <c r="T141" s="663"/>
      <c r="U141" s="663"/>
      <c r="V141" s="663"/>
      <c r="W141" s="663"/>
      <c r="X141" s="663"/>
      <c r="Y141" s="663"/>
      <c r="Z141" s="663"/>
      <c r="AA141" s="663"/>
      <c r="AB141" s="663"/>
      <c r="AC141" s="663"/>
      <c r="AD141" s="663"/>
      <c r="AE141" s="663"/>
      <c r="AF141" s="663"/>
      <c r="AG141" s="663"/>
      <c r="AH141" s="663"/>
      <c r="AI141" s="663"/>
      <c r="AJ141" s="663"/>
      <c r="AK141" s="663"/>
      <c r="AL141" s="663"/>
    </row>
    <row r="142" spans="1:19" ht="12.75">
      <c r="A142" s="746"/>
      <c r="B142" s="747"/>
      <c r="C142" s="1033"/>
      <c r="D142" s="18"/>
      <c r="E142" s="340"/>
      <c r="F142" s="402"/>
      <c r="G142" s="1078"/>
      <c r="H142" s="990"/>
      <c r="I142" s="429"/>
      <c r="J142" s="111"/>
      <c r="K142" s="254"/>
      <c r="L142" s="543"/>
      <c r="M142" s="174"/>
      <c r="N142" s="144"/>
      <c r="O142" s="475"/>
      <c r="P142" s="175"/>
      <c r="Q142" s="598"/>
      <c r="R142" s="174"/>
      <c r="S142" s="176"/>
    </row>
    <row r="143" spans="1:38" s="2" customFormat="1" ht="12.75">
      <c r="A143" s="281"/>
      <c r="B143" s="440"/>
      <c r="C143" s="1031"/>
      <c r="D143" s="1093" t="s">
        <v>9</v>
      </c>
      <c r="E143" s="1094"/>
      <c r="F143" s="1095"/>
      <c r="G143" s="1096">
        <f>SUM(I143:R143)</f>
        <v>56820</v>
      </c>
      <c r="H143" s="221">
        <f aca="true" t="shared" si="9" ref="H143:R143">SUM(H33:H142)</f>
        <v>56820</v>
      </c>
      <c r="I143" s="221">
        <f t="shared" si="9"/>
        <v>32072</v>
      </c>
      <c r="J143" s="221">
        <f t="shared" si="9"/>
        <v>0</v>
      </c>
      <c r="K143" s="221">
        <f t="shared" si="9"/>
        <v>0</v>
      </c>
      <c r="L143" s="221">
        <f t="shared" si="9"/>
        <v>15897</v>
      </c>
      <c r="M143" s="221">
        <f t="shared" si="9"/>
        <v>2200</v>
      </c>
      <c r="N143" s="221">
        <f t="shared" si="9"/>
        <v>4751</v>
      </c>
      <c r="O143" s="221">
        <f t="shared" si="9"/>
        <v>0</v>
      </c>
      <c r="P143" s="221">
        <f t="shared" si="9"/>
        <v>1549</v>
      </c>
      <c r="Q143" s="605">
        <f t="shared" si="9"/>
        <v>351</v>
      </c>
      <c r="R143" s="221">
        <f t="shared" si="9"/>
        <v>0</v>
      </c>
      <c r="S143" s="103">
        <f>SUM(I143:R143)</f>
        <v>56820</v>
      </c>
      <c r="T143" s="639"/>
      <c r="U143" s="639"/>
      <c r="V143" s="639"/>
      <c r="W143" s="639"/>
      <c r="X143" s="639"/>
      <c r="Y143" s="639"/>
      <c r="Z143" s="639"/>
      <c r="AA143" s="639"/>
      <c r="AB143" s="639"/>
      <c r="AC143" s="639"/>
      <c r="AD143" s="639"/>
      <c r="AE143" s="639"/>
      <c r="AF143" s="639"/>
      <c r="AG143" s="639"/>
      <c r="AH143" s="639"/>
      <c r="AI143" s="639"/>
      <c r="AJ143" s="639"/>
      <c r="AK143" s="639"/>
      <c r="AL143" s="639"/>
    </row>
    <row r="144" spans="1:19" ht="12.75">
      <c r="A144" s="722"/>
      <c r="B144" s="561"/>
      <c r="C144" s="1031"/>
      <c r="D144" s="18"/>
      <c r="E144" s="340"/>
      <c r="F144" s="792"/>
      <c r="G144" s="1097"/>
      <c r="H144" s="1006"/>
      <c r="I144" s="274"/>
      <c r="J144" s="110"/>
      <c r="K144" s="724"/>
      <c r="L144" s="725"/>
      <c r="M144" s="293"/>
      <c r="N144" s="726"/>
      <c r="O144" s="727"/>
      <c r="P144" s="728"/>
      <c r="Q144" s="729"/>
      <c r="R144" s="293"/>
      <c r="S144" s="730">
        <f>SUM(H144)</f>
        <v>0</v>
      </c>
    </row>
    <row r="145" spans="1:19" ht="12.75">
      <c r="A145" s="732"/>
      <c r="B145" s="562"/>
      <c r="C145" s="1031"/>
      <c r="D145" s="18"/>
      <c r="E145" s="340"/>
      <c r="F145" s="792"/>
      <c r="G145" s="1097"/>
      <c r="H145" s="1007"/>
      <c r="I145" s="734"/>
      <c r="J145" s="527"/>
      <c r="K145" s="735"/>
      <c r="L145" s="551"/>
      <c r="M145" s="740"/>
      <c r="N145" s="737"/>
      <c r="O145" s="476"/>
      <c r="P145" s="738"/>
      <c r="Q145" s="739"/>
      <c r="R145" s="740"/>
      <c r="S145" s="741"/>
    </row>
    <row r="146" spans="1:19" ht="12.75">
      <c r="A146" s="732"/>
      <c r="B146" s="562"/>
      <c r="C146" s="1031"/>
      <c r="D146" s="18"/>
      <c r="E146" s="340"/>
      <c r="F146" s="801"/>
      <c r="G146" s="1078"/>
      <c r="H146" s="988"/>
      <c r="I146" s="734"/>
      <c r="J146" s="527"/>
      <c r="K146" s="735"/>
      <c r="L146" s="551"/>
      <c r="M146" s="740"/>
      <c r="N146" s="737"/>
      <c r="O146" s="476"/>
      <c r="P146" s="738"/>
      <c r="Q146" s="739"/>
      <c r="R146" s="740"/>
      <c r="S146" s="741">
        <f>SUM(S143:S144)</f>
        <v>56820</v>
      </c>
    </row>
    <row r="147" spans="1:19" ht="12.75">
      <c r="A147" s="732"/>
      <c r="B147" s="562"/>
      <c r="C147" s="1031"/>
      <c r="D147" s="18"/>
      <c r="E147" s="340"/>
      <c r="F147" s="801"/>
      <c r="G147" s="1099"/>
      <c r="H147" s="988"/>
      <c r="I147" s="734"/>
      <c r="J147" s="527"/>
      <c r="K147" s="735"/>
      <c r="L147" s="551"/>
      <c r="M147" s="740"/>
      <c r="N147" s="737"/>
      <c r="O147" s="476"/>
      <c r="P147" s="738"/>
      <c r="Q147" s="739"/>
      <c r="R147" s="740"/>
      <c r="S147" s="741"/>
    </row>
    <row r="148" spans="1:19" ht="12.75">
      <c r="A148" s="732"/>
      <c r="B148" s="562"/>
      <c r="C148" s="1031"/>
      <c r="D148" s="1050" t="s">
        <v>162</v>
      </c>
      <c r="E148" s="748"/>
      <c r="F148" s="802" t="s">
        <v>14</v>
      </c>
      <c r="G148" s="1078"/>
      <c r="H148" s="988"/>
      <c r="I148" s="734"/>
      <c r="J148" s="527"/>
      <c r="K148" s="735"/>
      <c r="L148" s="551"/>
      <c r="M148" s="740"/>
      <c r="N148" s="737"/>
      <c r="O148" s="476"/>
      <c r="P148" s="738"/>
      <c r="Q148" s="739"/>
      <c r="R148" s="740"/>
      <c r="S148" s="741"/>
    </row>
    <row r="149" spans="1:19" ht="12.75">
      <c r="A149" s="732"/>
      <c r="B149" s="562"/>
      <c r="C149" s="1031"/>
      <c r="D149" s="18"/>
      <c r="E149" s="340"/>
      <c r="F149" s="362"/>
      <c r="G149" s="1078"/>
      <c r="H149" s="988"/>
      <c r="I149" s="734"/>
      <c r="J149" s="527"/>
      <c r="K149" s="735"/>
      <c r="L149" s="551"/>
      <c r="M149" s="740"/>
      <c r="N149" s="737"/>
      <c r="O149" s="476"/>
      <c r="P149" s="738"/>
      <c r="Q149" s="739"/>
      <c r="R149" s="740"/>
      <c r="S149" s="741"/>
    </row>
    <row r="150" spans="1:19" ht="12.75">
      <c r="A150" s="732" t="s">
        <v>450</v>
      </c>
      <c r="B150" s="562" t="s">
        <v>398</v>
      </c>
      <c r="C150" s="1031">
        <v>100</v>
      </c>
      <c r="D150" s="18" t="s">
        <v>70</v>
      </c>
      <c r="E150" s="340" t="s">
        <v>451</v>
      </c>
      <c r="F150" s="362" t="s">
        <v>452</v>
      </c>
      <c r="G150" s="1078">
        <f aca="true" t="shared" si="10" ref="G150:G157">SUM(I150:R150)</f>
        <v>70</v>
      </c>
      <c r="H150" s="988"/>
      <c r="I150" s="734"/>
      <c r="J150" s="527">
        <v>70</v>
      </c>
      <c r="K150" s="735"/>
      <c r="L150" s="551"/>
      <c r="M150" s="740"/>
      <c r="N150" s="737"/>
      <c r="O150" s="476"/>
      <c r="P150" s="738"/>
      <c r="Q150" s="739"/>
      <c r="R150" s="740"/>
      <c r="S150" s="741"/>
    </row>
    <row r="151" spans="1:19" ht="12.75">
      <c r="A151" s="732" t="s">
        <v>142</v>
      </c>
      <c r="B151" s="562" t="s">
        <v>398</v>
      </c>
      <c r="C151" s="1031"/>
      <c r="D151" s="18"/>
      <c r="E151" s="340"/>
      <c r="F151" s="362" t="s">
        <v>578</v>
      </c>
      <c r="G151" s="1078">
        <f t="shared" si="10"/>
        <v>60</v>
      </c>
      <c r="H151" s="988"/>
      <c r="I151" s="734"/>
      <c r="J151" s="527">
        <v>60</v>
      </c>
      <c r="K151" s="735"/>
      <c r="L151" s="551"/>
      <c r="M151" s="740"/>
      <c r="N151" s="737"/>
      <c r="O151" s="476"/>
      <c r="P151" s="738"/>
      <c r="Q151" s="739"/>
      <c r="R151" s="740"/>
      <c r="S151" s="741"/>
    </row>
    <row r="152" spans="1:19" ht="12.75">
      <c r="A152" s="732" t="s">
        <v>686</v>
      </c>
      <c r="B152" s="562" t="s">
        <v>366</v>
      </c>
      <c r="C152" s="1031"/>
      <c r="D152" s="18"/>
      <c r="E152" s="340" t="s">
        <v>687</v>
      </c>
      <c r="F152" s="362" t="s">
        <v>688</v>
      </c>
      <c r="G152" s="1078">
        <f t="shared" si="10"/>
        <v>100</v>
      </c>
      <c r="H152" s="988"/>
      <c r="I152" s="734"/>
      <c r="J152" s="527"/>
      <c r="K152" s="735"/>
      <c r="L152" s="551"/>
      <c r="M152" s="740"/>
      <c r="N152" s="737"/>
      <c r="O152" s="476"/>
      <c r="P152" s="738">
        <v>100</v>
      </c>
      <c r="Q152" s="739"/>
      <c r="R152" s="740"/>
      <c r="S152" s="741"/>
    </row>
    <row r="153" spans="1:19" ht="12.75">
      <c r="A153" s="732" t="s">
        <v>453</v>
      </c>
      <c r="B153" s="562" t="s">
        <v>398</v>
      </c>
      <c r="C153" s="1031"/>
      <c r="D153" s="18"/>
      <c r="E153" s="340" t="s">
        <v>457</v>
      </c>
      <c r="F153" s="362" t="s">
        <v>454</v>
      </c>
      <c r="G153" s="1078">
        <f t="shared" si="10"/>
        <v>60</v>
      </c>
      <c r="H153" s="988"/>
      <c r="I153" s="734"/>
      <c r="J153" s="527">
        <v>60</v>
      </c>
      <c r="K153" s="735"/>
      <c r="L153" s="551"/>
      <c r="M153" s="740"/>
      <c r="N153" s="737"/>
      <c r="O153" s="476"/>
      <c r="P153" s="738"/>
      <c r="Q153" s="739"/>
      <c r="R153" s="740"/>
      <c r="S153" s="741"/>
    </row>
    <row r="154" spans="1:19" ht="12.75">
      <c r="A154" s="732" t="s">
        <v>450</v>
      </c>
      <c r="B154" s="562" t="s">
        <v>398</v>
      </c>
      <c r="C154" s="1031"/>
      <c r="D154" s="18"/>
      <c r="E154" s="340" t="s">
        <v>455</v>
      </c>
      <c r="F154" s="362" t="s">
        <v>458</v>
      </c>
      <c r="G154" s="1078">
        <f t="shared" si="10"/>
        <v>10</v>
      </c>
      <c r="H154" s="988"/>
      <c r="I154" s="734"/>
      <c r="J154" s="527">
        <v>10</v>
      </c>
      <c r="K154" s="735"/>
      <c r="L154" s="551"/>
      <c r="M154" s="740"/>
      <c r="N154" s="737"/>
      <c r="O154" s="476"/>
      <c r="P154" s="738"/>
      <c r="Q154" s="739"/>
      <c r="R154" s="740"/>
      <c r="S154" s="741"/>
    </row>
    <row r="155" spans="1:19" ht="12.75">
      <c r="A155" s="732" t="s">
        <v>632</v>
      </c>
      <c r="B155" s="562" t="s">
        <v>398</v>
      </c>
      <c r="C155" s="1031"/>
      <c r="D155" s="18"/>
      <c r="E155" s="340"/>
      <c r="F155" s="362" t="s">
        <v>456</v>
      </c>
      <c r="G155" s="1078">
        <f t="shared" si="10"/>
        <v>100</v>
      </c>
      <c r="H155" s="988"/>
      <c r="I155" s="734"/>
      <c r="J155" s="527">
        <f>50+50</f>
        <v>100</v>
      </c>
      <c r="K155" s="735"/>
      <c r="L155" s="551"/>
      <c r="M155" s="740"/>
      <c r="N155" s="737"/>
      <c r="O155" s="476"/>
      <c r="P155" s="738"/>
      <c r="Q155" s="739"/>
      <c r="R155" s="740"/>
      <c r="S155" s="741"/>
    </row>
    <row r="156" spans="1:19" ht="12.75">
      <c r="A156" s="732" t="s">
        <v>732</v>
      </c>
      <c r="B156" s="562" t="s">
        <v>398</v>
      </c>
      <c r="C156" s="1031"/>
      <c r="D156" s="18"/>
      <c r="E156" s="340"/>
      <c r="F156" s="362" t="s">
        <v>733</v>
      </c>
      <c r="G156" s="1078">
        <f t="shared" si="10"/>
        <v>0</v>
      </c>
      <c r="H156" s="988"/>
      <c r="I156" s="734"/>
      <c r="J156" s="527">
        <f>60-60</f>
        <v>0</v>
      </c>
      <c r="K156" s="735"/>
      <c r="L156" s="551"/>
      <c r="M156" s="740"/>
      <c r="N156" s="737"/>
      <c r="O156" s="476"/>
      <c r="P156" s="738"/>
      <c r="Q156" s="739"/>
      <c r="R156" s="740"/>
      <c r="S156" s="741"/>
    </row>
    <row r="157" spans="1:19" ht="12.75">
      <c r="A157" s="732" t="s">
        <v>401</v>
      </c>
      <c r="B157" s="562" t="s">
        <v>398</v>
      </c>
      <c r="C157" s="1031">
        <v>642</v>
      </c>
      <c r="D157" s="18" t="s">
        <v>116</v>
      </c>
      <c r="E157" s="340" t="s">
        <v>312</v>
      </c>
      <c r="F157" s="362" t="s">
        <v>313</v>
      </c>
      <c r="G157" s="1078">
        <f t="shared" si="10"/>
        <v>400</v>
      </c>
      <c r="H157" s="988"/>
      <c r="I157" s="734"/>
      <c r="J157" s="527">
        <v>400</v>
      </c>
      <c r="K157" s="735"/>
      <c r="L157" s="551"/>
      <c r="M157" s="740"/>
      <c r="N157" s="737"/>
      <c r="O157" s="476"/>
      <c r="P157" s="738"/>
      <c r="Q157" s="739"/>
      <c r="R157" s="740"/>
      <c r="S157" s="741"/>
    </row>
    <row r="158" spans="1:19" ht="12.75">
      <c r="A158" s="732"/>
      <c r="B158" s="562"/>
      <c r="C158" s="1031"/>
      <c r="D158" s="18"/>
      <c r="E158" s="340"/>
      <c r="F158" s="362"/>
      <c r="G158" s="1078"/>
      <c r="H158" s="988"/>
      <c r="I158" s="734"/>
      <c r="J158" s="527"/>
      <c r="K158" s="735"/>
      <c r="L158" s="551"/>
      <c r="M158" s="740"/>
      <c r="N158" s="737"/>
      <c r="O158" s="476"/>
      <c r="P158" s="738"/>
      <c r="Q158" s="739"/>
      <c r="R158" s="740"/>
      <c r="S158" s="741"/>
    </row>
    <row r="159" spans="1:19" ht="12.75">
      <c r="A159" s="732"/>
      <c r="B159" s="562"/>
      <c r="C159" s="1031"/>
      <c r="D159" s="1093" t="s">
        <v>9</v>
      </c>
      <c r="E159" s="1094"/>
      <c r="F159" s="1095"/>
      <c r="G159" s="1096">
        <f aca="true" t="shared" si="11" ref="G159:R159">SUM(G149:G158)</f>
        <v>800</v>
      </c>
      <c r="H159" s="828">
        <f t="shared" si="11"/>
        <v>0</v>
      </c>
      <c r="I159" s="531">
        <f t="shared" si="11"/>
        <v>0</v>
      </c>
      <c r="J159" s="531">
        <f t="shared" si="11"/>
        <v>700</v>
      </c>
      <c r="K159" s="531">
        <f t="shared" si="11"/>
        <v>0</v>
      </c>
      <c r="L159" s="531">
        <f t="shared" si="11"/>
        <v>0</v>
      </c>
      <c r="M159" s="531">
        <f t="shared" si="11"/>
        <v>0</v>
      </c>
      <c r="N159" s="531">
        <f t="shared" si="11"/>
        <v>0</v>
      </c>
      <c r="O159" s="689">
        <f t="shared" si="11"/>
        <v>0</v>
      </c>
      <c r="P159" s="531">
        <f t="shared" si="11"/>
        <v>100</v>
      </c>
      <c r="Q159" s="803">
        <f t="shared" si="11"/>
        <v>0</v>
      </c>
      <c r="R159" s="531">
        <f t="shared" si="11"/>
        <v>0</v>
      </c>
      <c r="S159" s="741">
        <f>SUM(I159:R159)</f>
        <v>800</v>
      </c>
    </row>
    <row r="160" spans="1:38" ht="12.75">
      <c r="A160" s="732"/>
      <c r="B160" s="562"/>
      <c r="C160" s="1031"/>
      <c r="D160" s="18"/>
      <c r="E160" s="340"/>
      <c r="F160" s="804"/>
      <c r="G160" s="1041"/>
      <c r="H160" s="1008"/>
      <c r="I160" s="805"/>
      <c r="J160" s="805"/>
      <c r="K160" s="805"/>
      <c r="L160" s="805"/>
      <c r="M160" s="806"/>
      <c r="N160" s="806"/>
      <c r="O160" s="807"/>
      <c r="P160" s="805"/>
      <c r="Q160" s="808"/>
      <c r="R160" s="809"/>
      <c r="S160" s="810"/>
      <c r="T160" s="640"/>
      <c r="U160" s="640"/>
      <c r="V160" s="640"/>
      <c r="W160" s="640"/>
      <c r="X160" s="640"/>
      <c r="Y160" s="640"/>
      <c r="Z160" s="640"/>
      <c r="AA160" s="640"/>
      <c r="AB160" s="640"/>
      <c r="AC160" s="640"/>
      <c r="AD160" s="640"/>
      <c r="AE160" s="640"/>
      <c r="AF160" s="640"/>
      <c r="AG160" s="640"/>
      <c r="AH160" s="640"/>
      <c r="AI160" s="640"/>
      <c r="AJ160" s="640"/>
      <c r="AK160" s="640"/>
      <c r="AL160" s="640"/>
    </row>
    <row r="161" spans="1:38" ht="12.75">
      <c r="A161" s="732"/>
      <c r="B161" s="562"/>
      <c r="C161" s="1031"/>
      <c r="D161" s="1049"/>
      <c r="E161" s="683"/>
      <c r="F161" s="362"/>
      <c r="G161" s="1041"/>
      <c r="H161" s="988"/>
      <c r="I161" s="811"/>
      <c r="J161" s="811"/>
      <c r="K161" s="811"/>
      <c r="L161" s="811"/>
      <c r="M161" s="811"/>
      <c r="N161" s="812"/>
      <c r="O161" s="811"/>
      <c r="P161" s="811"/>
      <c r="Q161" s="813"/>
      <c r="R161" s="811"/>
      <c r="S161" s="527"/>
      <c r="T161" s="671"/>
      <c r="U161" s="671"/>
      <c r="V161" s="671"/>
      <c r="W161" s="671"/>
      <c r="X161" s="671"/>
      <c r="Y161" s="671"/>
      <c r="Z161" s="671"/>
      <c r="AA161" s="671"/>
      <c r="AB161" s="671"/>
      <c r="AC161" s="671"/>
      <c r="AD161" s="671"/>
      <c r="AE161" s="671"/>
      <c r="AF161" s="671"/>
      <c r="AG161" s="671"/>
      <c r="AH161" s="671"/>
      <c r="AI161" s="671"/>
      <c r="AJ161" s="671"/>
      <c r="AK161" s="671"/>
      <c r="AL161" s="671"/>
    </row>
    <row r="162" spans="1:38" ht="12.75">
      <c r="A162" s="732"/>
      <c r="B162" s="562"/>
      <c r="C162" s="1031"/>
      <c r="D162" s="1049"/>
      <c r="E162" s="683"/>
      <c r="F162" s="814"/>
      <c r="G162" s="1041"/>
      <c r="H162" s="988"/>
      <c r="I162" s="815"/>
      <c r="J162" s="527"/>
      <c r="K162" s="740"/>
      <c r="L162" s="527"/>
      <c r="M162" s="740"/>
      <c r="N162" s="816"/>
      <c r="O162" s="476"/>
      <c r="P162" s="740"/>
      <c r="Q162" s="817"/>
      <c r="R162" s="740"/>
      <c r="S162" s="816"/>
      <c r="T162" s="670"/>
      <c r="U162" s="670"/>
      <c r="V162" s="670"/>
      <c r="W162" s="670"/>
      <c r="X162" s="670"/>
      <c r="Y162" s="670"/>
      <c r="Z162" s="670"/>
      <c r="AA162" s="670"/>
      <c r="AB162" s="670"/>
      <c r="AC162" s="670"/>
      <c r="AD162" s="670"/>
      <c r="AE162" s="670"/>
      <c r="AF162" s="670"/>
      <c r="AG162" s="670"/>
      <c r="AH162" s="670"/>
      <c r="AI162" s="670"/>
      <c r="AJ162" s="670"/>
      <c r="AK162" s="670"/>
      <c r="AL162" s="670"/>
    </row>
    <row r="163" spans="1:38" ht="12.75">
      <c r="A163" s="732"/>
      <c r="B163" s="562"/>
      <c r="C163" s="1031"/>
      <c r="D163" s="1055"/>
      <c r="E163" s="750"/>
      <c r="F163" s="351"/>
      <c r="G163" s="1041"/>
      <c r="H163" s="988"/>
      <c r="I163" s="815"/>
      <c r="J163" s="527"/>
      <c r="K163" s="740"/>
      <c r="L163" s="527"/>
      <c r="M163" s="653"/>
      <c r="N163" s="811"/>
      <c r="O163" s="476"/>
      <c r="P163" s="740"/>
      <c r="Q163" s="817"/>
      <c r="R163" s="740"/>
      <c r="S163" s="740"/>
      <c r="T163" s="653"/>
      <c r="U163" s="653"/>
      <c r="V163" s="653"/>
      <c r="W163" s="653"/>
      <c r="X163" s="653"/>
      <c r="Y163" s="653"/>
      <c r="Z163" s="653"/>
      <c r="AA163" s="653"/>
      <c r="AB163" s="653"/>
      <c r="AC163" s="653"/>
      <c r="AD163" s="653"/>
      <c r="AE163" s="653"/>
      <c r="AF163" s="653"/>
      <c r="AG163" s="653"/>
      <c r="AH163" s="653"/>
      <c r="AI163" s="653"/>
      <c r="AJ163" s="653"/>
      <c r="AK163" s="653"/>
      <c r="AL163" s="653"/>
    </row>
    <row r="164" spans="1:44" ht="12.75">
      <c r="A164" s="732"/>
      <c r="B164" s="562"/>
      <c r="C164" s="1031"/>
      <c r="D164" s="1050" t="s">
        <v>37</v>
      </c>
      <c r="E164" s="819"/>
      <c r="F164" s="802" t="s">
        <v>368</v>
      </c>
      <c r="G164" s="1041"/>
      <c r="H164" s="988"/>
      <c r="I164" s="734"/>
      <c r="J164" s="527"/>
      <c r="K164" s="735"/>
      <c r="L164" s="551"/>
      <c r="M164" s="740"/>
      <c r="N164" s="820"/>
      <c r="O164" s="476"/>
      <c r="P164" s="738"/>
      <c r="Q164" s="821"/>
      <c r="R164" s="740"/>
      <c r="S164" s="741"/>
      <c r="T164" s="741"/>
      <c r="U164" s="741"/>
      <c r="V164" s="741"/>
      <c r="W164" s="741"/>
      <c r="X164" s="741"/>
      <c r="Y164" s="741"/>
      <c r="Z164" s="741"/>
      <c r="AA164" s="741"/>
      <c r="AB164" s="741"/>
      <c r="AC164" s="741"/>
      <c r="AD164" s="741"/>
      <c r="AE164" s="741"/>
      <c r="AF164" s="741"/>
      <c r="AG164" s="741"/>
      <c r="AH164" s="741"/>
      <c r="AI164" s="741"/>
      <c r="AJ164" s="741"/>
      <c r="AK164" s="741"/>
      <c r="AL164" s="741"/>
      <c r="AM164" s="741"/>
      <c r="AN164" s="822"/>
      <c r="AO164" s="754"/>
      <c r="AP164" s="758"/>
      <c r="AQ164" s="758"/>
      <c r="AR164" s="763">
        <f>SUM(AO164:AQ164)</f>
        <v>0</v>
      </c>
    </row>
    <row r="165" spans="1:44" ht="12.75">
      <c r="A165" s="732"/>
      <c r="B165" s="562"/>
      <c r="C165" s="1031"/>
      <c r="D165" s="1055"/>
      <c r="E165" s="750"/>
      <c r="F165" s="814"/>
      <c r="G165" s="1041"/>
      <c r="H165" s="988"/>
      <c r="I165" s="734"/>
      <c r="J165" s="527"/>
      <c r="K165" s="735"/>
      <c r="L165" s="551"/>
      <c r="M165" s="740"/>
      <c r="N165" s="737"/>
      <c r="O165" s="476"/>
      <c r="P165" s="738"/>
      <c r="Q165" s="821"/>
      <c r="R165" s="740"/>
      <c r="S165" s="741"/>
      <c r="T165" s="741"/>
      <c r="U165" s="741"/>
      <c r="V165" s="741"/>
      <c r="W165" s="741"/>
      <c r="X165" s="741"/>
      <c r="Y165" s="741"/>
      <c r="Z165" s="741"/>
      <c r="AA165" s="741"/>
      <c r="AB165" s="741"/>
      <c r="AC165" s="741"/>
      <c r="AD165" s="741"/>
      <c r="AE165" s="741"/>
      <c r="AF165" s="741"/>
      <c r="AG165" s="741"/>
      <c r="AH165" s="741"/>
      <c r="AI165" s="741"/>
      <c r="AJ165" s="741"/>
      <c r="AK165" s="741"/>
      <c r="AL165" s="741"/>
      <c r="AM165" s="741"/>
      <c r="AN165" s="822"/>
      <c r="AO165" s="754"/>
      <c r="AP165" s="758"/>
      <c r="AQ165" s="758"/>
      <c r="AR165" s="763">
        <f>SUM(AO165:AQ165)</f>
        <v>0</v>
      </c>
    </row>
    <row r="166" spans="1:44" ht="12.75">
      <c r="A166" s="732" t="s">
        <v>136</v>
      </c>
      <c r="B166" s="562" t="s">
        <v>370</v>
      </c>
      <c r="C166" s="1031">
        <v>100</v>
      </c>
      <c r="D166" s="681" t="s">
        <v>70</v>
      </c>
      <c r="E166" s="340" t="s">
        <v>402</v>
      </c>
      <c r="F166" s="823" t="s">
        <v>404</v>
      </c>
      <c r="G166" s="1078">
        <f>SUM(I166:R166)</f>
        <v>5000</v>
      </c>
      <c r="H166" s="988">
        <f>SUM(G166)</f>
        <v>5000</v>
      </c>
      <c r="I166" s="734"/>
      <c r="J166" s="527"/>
      <c r="K166" s="735"/>
      <c r="L166" s="551"/>
      <c r="M166" s="527">
        <f>3000+2000</f>
        <v>5000</v>
      </c>
      <c r="N166" s="737"/>
      <c r="O166" s="476"/>
      <c r="P166" s="738"/>
      <c r="Q166" s="821"/>
      <c r="R166" s="740"/>
      <c r="S166" s="741"/>
      <c r="T166" s="741" t="s">
        <v>783</v>
      </c>
      <c r="U166" s="741"/>
      <c r="V166" s="741"/>
      <c r="W166" s="741" t="s">
        <v>370</v>
      </c>
      <c r="X166" s="741"/>
      <c r="Y166" s="741"/>
      <c r="Z166" s="741"/>
      <c r="AA166" s="741"/>
      <c r="AB166" s="741"/>
      <c r="AC166" s="741"/>
      <c r="AD166" s="741"/>
      <c r="AE166" s="741"/>
      <c r="AF166" s="741"/>
      <c r="AG166" s="741"/>
      <c r="AH166" s="741"/>
      <c r="AI166" s="741"/>
      <c r="AJ166" s="741"/>
      <c r="AK166" s="741"/>
      <c r="AL166" s="741"/>
      <c r="AM166" s="741"/>
      <c r="AN166" s="824"/>
      <c r="AO166" s="754"/>
      <c r="AP166" s="758"/>
      <c r="AQ166" s="758"/>
      <c r="AR166" s="763"/>
    </row>
    <row r="167" spans="1:44" ht="12.75">
      <c r="A167" s="732" t="s">
        <v>134</v>
      </c>
      <c r="B167" s="562" t="s">
        <v>400</v>
      </c>
      <c r="C167" s="1031"/>
      <c r="D167" s="681"/>
      <c r="E167" s="340" t="s">
        <v>416</v>
      </c>
      <c r="F167" s="823" t="s">
        <v>135</v>
      </c>
      <c r="G167" s="1078">
        <f aca="true" t="shared" si="12" ref="G167:G190">SUM(I167:R167)</f>
        <v>2000</v>
      </c>
      <c r="H167" s="988">
        <f>SUM(G167)</f>
        <v>2000</v>
      </c>
      <c r="I167" s="825">
        <v>2000</v>
      </c>
      <c r="J167" s="527"/>
      <c r="K167" s="735"/>
      <c r="L167" s="551"/>
      <c r="M167" s="740"/>
      <c r="N167" s="737"/>
      <c r="O167" s="476"/>
      <c r="P167" s="738"/>
      <c r="Q167" s="821"/>
      <c r="R167" s="740"/>
      <c r="S167" s="741"/>
      <c r="T167" s="741"/>
      <c r="U167" s="741"/>
      <c r="V167" s="741"/>
      <c r="W167" s="741"/>
      <c r="X167" s="741"/>
      <c r="Y167" s="741"/>
      <c r="Z167" s="741"/>
      <c r="AA167" s="741"/>
      <c r="AB167" s="741"/>
      <c r="AC167" s="741"/>
      <c r="AD167" s="741"/>
      <c r="AE167" s="741"/>
      <c r="AF167" s="741"/>
      <c r="AG167" s="741"/>
      <c r="AH167" s="741"/>
      <c r="AI167" s="741"/>
      <c r="AJ167" s="741"/>
      <c r="AK167" s="741"/>
      <c r="AL167" s="741"/>
      <c r="AM167" s="741"/>
      <c r="AN167" s="824"/>
      <c r="AO167" s="754"/>
      <c r="AP167" s="758"/>
      <c r="AQ167" s="758"/>
      <c r="AR167" s="763"/>
    </row>
    <row r="168" spans="1:44" ht="12.75">
      <c r="A168" s="732" t="s">
        <v>774</v>
      </c>
      <c r="B168" s="562" t="s">
        <v>370</v>
      </c>
      <c r="C168" s="1031"/>
      <c r="D168" s="681"/>
      <c r="E168" s="340" t="s">
        <v>773</v>
      </c>
      <c r="F168" s="823"/>
      <c r="G168" s="1078">
        <f t="shared" si="12"/>
        <v>250</v>
      </c>
      <c r="H168" s="988">
        <f>SUM(G168)</f>
        <v>250</v>
      </c>
      <c r="I168" s="825"/>
      <c r="J168" s="527"/>
      <c r="K168" s="735"/>
      <c r="L168" s="551"/>
      <c r="M168" s="740">
        <v>250</v>
      </c>
      <c r="N168" s="737"/>
      <c r="O168" s="476"/>
      <c r="P168" s="738"/>
      <c r="Q168" s="821"/>
      <c r="R168" s="740"/>
      <c r="S168" s="741"/>
      <c r="T168" s="741"/>
      <c r="U168" s="741"/>
      <c r="V168" s="741"/>
      <c r="W168" s="741"/>
      <c r="X168" s="741"/>
      <c r="Y168" s="741"/>
      <c r="Z168" s="741"/>
      <c r="AA168" s="741"/>
      <c r="AB168" s="741"/>
      <c r="AC168" s="741"/>
      <c r="AD168" s="741"/>
      <c r="AE168" s="741"/>
      <c r="AF168" s="741"/>
      <c r="AG168" s="741"/>
      <c r="AH168" s="741"/>
      <c r="AI168" s="741"/>
      <c r="AJ168" s="741"/>
      <c r="AK168" s="741"/>
      <c r="AL168" s="741"/>
      <c r="AM168" s="741"/>
      <c r="AN168" s="824"/>
      <c r="AO168" s="754"/>
      <c r="AP168" s="758"/>
      <c r="AQ168" s="758"/>
      <c r="AR168" s="763"/>
    </row>
    <row r="169" spans="1:44" ht="12.75">
      <c r="A169" s="732" t="s">
        <v>756</v>
      </c>
      <c r="B169" s="562" t="s">
        <v>366</v>
      </c>
      <c r="C169" s="1031"/>
      <c r="D169" s="681"/>
      <c r="E169" s="340" t="s">
        <v>726</v>
      </c>
      <c r="F169" s="823" t="s">
        <v>725</v>
      </c>
      <c r="G169" s="1078">
        <f t="shared" si="12"/>
        <v>16</v>
      </c>
      <c r="H169" s="988">
        <f>SUM(G169)</f>
        <v>16</v>
      </c>
      <c r="I169" s="825"/>
      <c r="J169" s="527"/>
      <c r="K169" s="735"/>
      <c r="L169" s="551"/>
      <c r="M169" s="740"/>
      <c r="N169" s="737"/>
      <c r="O169" s="476"/>
      <c r="P169" s="738">
        <v>16</v>
      </c>
      <c r="Q169" s="821"/>
      <c r="R169" s="740"/>
      <c r="S169" s="741"/>
      <c r="T169" s="741"/>
      <c r="U169" s="741"/>
      <c r="V169" s="741"/>
      <c r="W169" s="741"/>
      <c r="X169" s="741"/>
      <c r="Y169" s="741"/>
      <c r="Z169" s="741"/>
      <c r="AA169" s="741"/>
      <c r="AB169" s="741"/>
      <c r="AC169" s="741"/>
      <c r="AD169" s="741"/>
      <c r="AE169" s="741"/>
      <c r="AF169" s="741"/>
      <c r="AG169" s="741"/>
      <c r="AH169" s="741"/>
      <c r="AI169" s="741"/>
      <c r="AJ169" s="741"/>
      <c r="AK169" s="741"/>
      <c r="AL169" s="741"/>
      <c r="AM169" s="741"/>
      <c r="AN169" s="824"/>
      <c r="AO169" s="754"/>
      <c r="AP169" s="758"/>
      <c r="AQ169" s="758"/>
      <c r="AR169" s="763"/>
    </row>
    <row r="170" spans="1:44" ht="12.75">
      <c r="A170" s="732" t="s">
        <v>723</v>
      </c>
      <c r="B170" s="562" t="s">
        <v>366</v>
      </c>
      <c r="C170" s="1031"/>
      <c r="D170" s="681"/>
      <c r="E170" s="340" t="s">
        <v>724</v>
      </c>
      <c r="F170" s="823" t="s">
        <v>725</v>
      </c>
      <c r="G170" s="1078">
        <f t="shared" si="12"/>
        <v>23.7</v>
      </c>
      <c r="H170" s="988">
        <f>SUM(G170)</f>
        <v>23.7</v>
      </c>
      <c r="I170" s="825"/>
      <c r="J170" s="527"/>
      <c r="K170" s="735"/>
      <c r="L170" s="551"/>
      <c r="M170" s="740"/>
      <c r="N170" s="737"/>
      <c r="O170" s="476"/>
      <c r="P170" s="738">
        <v>23.7</v>
      </c>
      <c r="Q170" s="821"/>
      <c r="R170" s="740"/>
      <c r="S170" s="741"/>
      <c r="T170" s="741"/>
      <c r="U170" s="741"/>
      <c r="V170" s="741"/>
      <c r="W170" s="741"/>
      <c r="X170" s="741"/>
      <c r="Y170" s="741"/>
      <c r="Z170" s="741"/>
      <c r="AA170" s="741"/>
      <c r="AB170" s="741"/>
      <c r="AC170" s="741"/>
      <c r="AD170" s="741"/>
      <c r="AE170" s="741"/>
      <c r="AF170" s="741"/>
      <c r="AG170" s="741"/>
      <c r="AH170" s="741"/>
      <c r="AI170" s="741"/>
      <c r="AJ170" s="741"/>
      <c r="AK170" s="741"/>
      <c r="AL170" s="741"/>
      <c r="AM170" s="741"/>
      <c r="AN170" s="824"/>
      <c r="AO170" s="754"/>
      <c r="AP170" s="758"/>
      <c r="AQ170" s="758"/>
      <c r="AR170" s="763"/>
    </row>
    <row r="171" spans="1:44" ht="12.75">
      <c r="A171" s="732" t="s">
        <v>252</v>
      </c>
      <c r="B171" s="562" t="s">
        <v>370</v>
      </c>
      <c r="C171" s="1031"/>
      <c r="D171" s="18"/>
      <c r="E171" s="340" t="s">
        <v>68</v>
      </c>
      <c r="F171" s="823" t="s">
        <v>318</v>
      </c>
      <c r="G171" s="1078">
        <f t="shared" si="12"/>
        <v>1800</v>
      </c>
      <c r="H171" s="988">
        <f aca="true" t="shared" si="13" ref="H171:H178">SUM(G171)</f>
        <v>1800</v>
      </c>
      <c r="I171" s="734"/>
      <c r="J171" s="527"/>
      <c r="K171" s="735"/>
      <c r="L171" s="551"/>
      <c r="M171" s="740">
        <v>1800</v>
      </c>
      <c r="N171" s="737"/>
      <c r="O171" s="476"/>
      <c r="P171" s="738"/>
      <c r="Q171" s="821"/>
      <c r="R171" s="740"/>
      <c r="S171" s="741"/>
      <c r="T171" s="741"/>
      <c r="U171" s="741"/>
      <c r="V171" s="741"/>
      <c r="W171" s="741"/>
      <c r="X171" s="741"/>
      <c r="Y171" s="741"/>
      <c r="Z171" s="741"/>
      <c r="AA171" s="741"/>
      <c r="AB171" s="741"/>
      <c r="AC171" s="741"/>
      <c r="AD171" s="741"/>
      <c r="AE171" s="741"/>
      <c r="AF171" s="741"/>
      <c r="AG171" s="741"/>
      <c r="AH171" s="741"/>
      <c r="AI171" s="741"/>
      <c r="AJ171" s="741"/>
      <c r="AK171" s="741"/>
      <c r="AL171" s="741"/>
      <c r="AM171" s="741"/>
      <c r="AN171" s="824"/>
      <c r="AO171" s="754"/>
      <c r="AP171" s="758"/>
      <c r="AQ171" s="758"/>
      <c r="AR171" s="763"/>
    </row>
    <row r="172" spans="1:44" ht="12.75">
      <c r="A172" s="732" t="s">
        <v>614</v>
      </c>
      <c r="B172" s="562" t="s">
        <v>370</v>
      </c>
      <c r="C172" s="1031"/>
      <c r="D172" s="681"/>
      <c r="E172" s="826" t="s">
        <v>69</v>
      </c>
      <c r="F172" s="823" t="s">
        <v>130</v>
      </c>
      <c r="G172" s="1078">
        <f t="shared" si="12"/>
        <v>30000</v>
      </c>
      <c r="H172" s="988">
        <f t="shared" si="13"/>
        <v>30000</v>
      </c>
      <c r="I172" s="734"/>
      <c r="J172" s="527"/>
      <c r="K172" s="735"/>
      <c r="L172" s="551"/>
      <c r="M172" s="527">
        <f>10000+10000+10000</f>
        <v>30000</v>
      </c>
      <c r="N172" s="737"/>
      <c r="O172" s="476"/>
      <c r="P172" s="738"/>
      <c r="Q172" s="821"/>
      <c r="R172" s="740"/>
      <c r="S172" s="741"/>
      <c r="T172" s="741"/>
      <c r="U172" s="741"/>
      <c r="V172" s="741"/>
      <c r="W172" s="741"/>
      <c r="X172" s="741"/>
      <c r="Y172" s="741"/>
      <c r="Z172" s="741"/>
      <c r="AA172" s="741"/>
      <c r="AB172" s="741"/>
      <c r="AC172" s="741"/>
      <c r="AD172" s="741"/>
      <c r="AE172" s="741"/>
      <c r="AF172" s="741"/>
      <c r="AG172" s="741"/>
      <c r="AH172" s="741"/>
      <c r="AI172" s="741"/>
      <c r="AJ172" s="741"/>
      <c r="AK172" s="741"/>
      <c r="AL172" s="741"/>
      <c r="AM172" s="741"/>
      <c r="AN172" s="824"/>
      <c r="AO172" s="754"/>
      <c r="AP172" s="758"/>
      <c r="AQ172" s="758"/>
      <c r="AR172" s="763"/>
    </row>
    <row r="173" spans="1:44" ht="12.75">
      <c r="A173" s="732" t="s">
        <v>310</v>
      </c>
      <c r="B173" s="562" t="s">
        <v>400</v>
      </c>
      <c r="C173" s="1031"/>
      <c r="D173" s="681"/>
      <c r="E173" s="340" t="s">
        <v>446</v>
      </c>
      <c r="F173" s="823" t="s">
        <v>311</v>
      </c>
      <c r="G173" s="1078">
        <f t="shared" si="12"/>
        <v>500</v>
      </c>
      <c r="H173" s="988">
        <f t="shared" si="13"/>
        <v>500</v>
      </c>
      <c r="I173" s="825">
        <v>500</v>
      </c>
      <c r="J173" s="527"/>
      <c r="K173" s="735"/>
      <c r="L173" s="551"/>
      <c r="M173" s="740"/>
      <c r="N173" s="737"/>
      <c r="O173" s="476"/>
      <c r="P173" s="738"/>
      <c r="Q173" s="821"/>
      <c r="R173" s="740"/>
      <c r="S173" s="741"/>
      <c r="T173" s="741"/>
      <c r="U173" s="741"/>
      <c r="V173" s="741"/>
      <c r="W173" s="741"/>
      <c r="X173" s="741"/>
      <c r="Y173" s="741"/>
      <c r="Z173" s="741"/>
      <c r="AA173" s="741"/>
      <c r="AB173" s="741"/>
      <c r="AC173" s="741"/>
      <c r="AD173" s="741"/>
      <c r="AE173" s="741"/>
      <c r="AF173" s="741"/>
      <c r="AG173" s="741"/>
      <c r="AH173" s="741"/>
      <c r="AI173" s="741"/>
      <c r="AJ173" s="741"/>
      <c r="AK173" s="741"/>
      <c r="AL173" s="741"/>
      <c r="AM173" s="741"/>
      <c r="AN173" s="824"/>
      <c r="AO173" s="754"/>
      <c r="AP173" s="758"/>
      <c r="AQ173" s="758"/>
      <c r="AR173" s="763"/>
    </row>
    <row r="174" spans="1:44" ht="12.75">
      <c r="A174" s="732" t="s">
        <v>711</v>
      </c>
      <c r="B174" s="562" t="s">
        <v>398</v>
      </c>
      <c r="C174" s="1031"/>
      <c r="D174" s="681"/>
      <c r="E174" s="340" t="s">
        <v>712</v>
      </c>
      <c r="F174" s="823" t="s">
        <v>713</v>
      </c>
      <c r="G174" s="1078">
        <f t="shared" si="12"/>
        <v>100</v>
      </c>
      <c r="H174" s="988">
        <f t="shared" si="13"/>
        <v>100</v>
      </c>
      <c r="I174" s="825"/>
      <c r="J174" s="527">
        <v>100</v>
      </c>
      <c r="K174" s="735"/>
      <c r="L174" s="551"/>
      <c r="M174" s="740"/>
      <c r="N174" s="737"/>
      <c r="O174" s="476"/>
      <c r="P174" s="738"/>
      <c r="Q174" s="821"/>
      <c r="R174" s="740"/>
      <c r="S174" s="741"/>
      <c r="T174" s="741"/>
      <c r="U174" s="741"/>
      <c r="V174" s="741"/>
      <c r="W174" s="741"/>
      <c r="X174" s="741"/>
      <c r="Y174" s="741"/>
      <c r="Z174" s="741"/>
      <c r="AA174" s="741"/>
      <c r="AB174" s="741"/>
      <c r="AC174" s="741"/>
      <c r="AD174" s="741"/>
      <c r="AE174" s="741"/>
      <c r="AF174" s="741"/>
      <c r="AG174" s="741"/>
      <c r="AH174" s="741"/>
      <c r="AI174" s="741"/>
      <c r="AJ174" s="741"/>
      <c r="AK174" s="741"/>
      <c r="AL174" s="741"/>
      <c r="AM174" s="741"/>
      <c r="AN174" s="824"/>
      <c r="AO174" s="754"/>
      <c r="AP174" s="758"/>
      <c r="AQ174" s="758"/>
      <c r="AR174" s="763"/>
    </row>
    <row r="175" spans="1:44" ht="12.75">
      <c r="A175" s="732" t="s">
        <v>51</v>
      </c>
      <c r="B175" s="562" t="s">
        <v>400</v>
      </c>
      <c r="C175" s="1031"/>
      <c r="D175" s="681"/>
      <c r="E175" s="340" t="s">
        <v>52</v>
      </c>
      <c r="F175" s="823" t="s">
        <v>53</v>
      </c>
      <c r="G175" s="1078">
        <f t="shared" si="12"/>
        <v>500</v>
      </c>
      <c r="H175" s="988">
        <f t="shared" si="13"/>
        <v>500</v>
      </c>
      <c r="I175" s="734">
        <v>500</v>
      </c>
      <c r="J175" s="527"/>
      <c r="K175" s="735"/>
      <c r="L175" s="551"/>
      <c r="M175" s="527"/>
      <c r="N175" s="737"/>
      <c r="O175" s="476"/>
      <c r="P175" s="738"/>
      <c r="Q175" s="821"/>
      <c r="R175" s="740"/>
      <c r="S175" s="741"/>
      <c r="T175" s="741"/>
      <c r="U175" s="741"/>
      <c r="V175" s="741"/>
      <c r="W175" s="741"/>
      <c r="X175" s="741"/>
      <c r="Y175" s="741"/>
      <c r="Z175" s="741"/>
      <c r="AA175" s="741"/>
      <c r="AB175" s="741"/>
      <c r="AC175" s="741"/>
      <c r="AD175" s="741"/>
      <c r="AE175" s="741"/>
      <c r="AF175" s="741"/>
      <c r="AG175" s="741"/>
      <c r="AH175" s="741"/>
      <c r="AI175" s="741"/>
      <c r="AJ175" s="741"/>
      <c r="AK175" s="741"/>
      <c r="AL175" s="741"/>
      <c r="AM175" s="741"/>
      <c r="AN175" s="824"/>
      <c r="AO175" s="754"/>
      <c r="AP175" s="758"/>
      <c r="AQ175" s="758"/>
      <c r="AR175" s="763"/>
    </row>
    <row r="176" spans="1:44" ht="12.75">
      <c r="A176" s="732" t="s">
        <v>661</v>
      </c>
      <c r="B176" s="562" t="s">
        <v>366</v>
      </c>
      <c r="C176" s="1031"/>
      <c r="D176" s="681"/>
      <c r="E176" s="340" t="s">
        <v>662</v>
      </c>
      <c r="F176" s="823" t="s">
        <v>663</v>
      </c>
      <c r="G176" s="1078">
        <f t="shared" si="12"/>
        <v>11.672</v>
      </c>
      <c r="H176" s="988">
        <f t="shared" si="13"/>
        <v>11.672</v>
      </c>
      <c r="I176" s="734"/>
      <c r="J176" s="527"/>
      <c r="K176" s="735"/>
      <c r="L176" s="551"/>
      <c r="M176" s="527"/>
      <c r="N176" s="737"/>
      <c r="O176" s="476"/>
      <c r="P176" s="738">
        <v>11.672</v>
      </c>
      <c r="Q176" s="821"/>
      <c r="R176" s="740"/>
      <c r="S176" s="741"/>
      <c r="T176" s="741"/>
      <c r="U176" s="741"/>
      <c r="V176" s="741"/>
      <c r="W176" s="741"/>
      <c r="X176" s="741"/>
      <c r="Y176" s="741"/>
      <c r="Z176" s="741"/>
      <c r="AA176" s="741"/>
      <c r="AB176" s="741"/>
      <c r="AC176" s="741"/>
      <c r="AD176" s="741"/>
      <c r="AE176" s="741"/>
      <c r="AF176" s="741"/>
      <c r="AG176" s="741"/>
      <c r="AH176" s="741"/>
      <c r="AI176" s="741"/>
      <c r="AJ176" s="741"/>
      <c r="AK176" s="741"/>
      <c r="AL176" s="741"/>
      <c r="AM176" s="741"/>
      <c r="AN176" s="824"/>
      <c r="AO176" s="754"/>
      <c r="AP176" s="758"/>
      <c r="AQ176" s="758"/>
      <c r="AR176" s="763"/>
    </row>
    <row r="177" spans="1:44" ht="12.75">
      <c r="A177" s="732" t="s">
        <v>334</v>
      </c>
      <c r="B177" s="562" t="s">
        <v>400</v>
      </c>
      <c r="C177" s="1031"/>
      <c r="D177" s="681"/>
      <c r="E177" s="340" t="s">
        <v>415</v>
      </c>
      <c r="F177" s="823" t="s">
        <v>335</v>
      </c>
      <c r="G177" s="1078">
        <f t="shared" si="12"/>
        <v>430</v>
      </c>
      <c r="H177" s="988">
        <f t="shared" si="13"/>
        <v>430</v>
      </c>
      <c r="I177" s="825">
        <v>430</v>
      </c>
      <c r="J177" s="527"/>
      <c r="K177" s="735"/>
      <c r="L177" s="551"/>
      <c r="M177" s="740"/>
      <c r="N177" s="737"/>
      <c r="O177" s="476"/>
      <c r="P177" s="738"/>
      <c r="Q177" s="821"/>
      <c r="R177" s="740"/>
      <c r="S177" s="741"/>
      <c r="T177" s="741"/>
      <c r="U177" s="741"/>
      <c r="V177" s="741"/>
      <c r="W177" s="741"/>
      <c r="X177" s="741"/>
      <c r="Y177" s="741"/>
      <c r="Z177" s="741"/>
      <c r="AA177" s="741"/>
      <c r="AB177" s="741"/>
      <c r="AC177" s="741"/>
      <c r="AD177" s="741"/>
      <c r="AE177" s="741"/>
      <c r="AF177" s="741"/>
      <c r="AG177" s="741"/>
      <c r="AH177" s="741"/>
      <c r="AI177" s="741"/>
      <c r="AJ177" s="741"/>
      <c r="AK177" s="741"/>
      <c r="AL177" s="741"/>
      <c r="AM177" s="741"/>
      <c r="AN177" s="824"/>
      <c r="AO177" s="754"/>
      <c r="AP177" s="758"/>
      <c r="AQ177" s="758"/>
      <c r="AR177" s="763"/>
    </row>
    <row r="178" spans="1:44" ht="12.75">
      <c r="A178" s="732" t="s">
        <v>762</v>
      </c>
      <c r="B178" s="562" t="s">
        <v>370</v>
      </c>
      <c r="C178" s="1031"/>
      <c r="D178" s="681"/>
      <c r="E178" s="340" t="s">
        <v>659</v>
      </c>
      <c r="F178" s="823" t="s">
        <v>660</v>
      </c>
      <c r="G178" s="1078">
        <f t="shared" si="12"/>
        <v>3300</v>
      </c>
      <c r="H178" s="988">
        <f t="shared" si="13"/>
        <v>3300</v>
      </c>
      <c r="I178" s="825"/>
      <c r="J178" s="527"/>
      <c r="K178" s="735"/>
      <c r="L178" s="551"/>
      <c r="M178" s="740">
        <v>3300</v>
      </c>
      <c r="N178" s="737"/>
      <c r="O178" s="476"/>
      <c r="P178" s="738"/>
      <c r="Q178" s="821"/>
      <c r="R178" s="740"/>
      <c r="S178" s="741"/>
      <c r="T178" s="741"/>
      <c r="U178" s="741"/>
      <c r="V178" s="741"/>
      <c r="W178" s="741"/>
      <c r="X178" s="741"/>
      <c r="Y178" s="741"/>
      <c r="Z178" s="741"/>
      <c r="AA178" s="741"/>
      <c r="AB178" s="741"/>
      <c r="AC178" s="741"/>
      <c r="AD178" s="741"/>
      <c r="AE178" s="741"/>
      <c r="AF178" s="741"/>
      <c r="AG178" s="741"/>
      <c r="AH178" s="741"/>
      <c r="AI178" s="741"/>
      <c r="AJ178" s="741"/>
      <c r="AK178" s="741"/>
      <c r="AL178" s="741"/>
      <c r="AM178" s="741"/>
      <c r="AN178" s="824"/>
      <c r="AO178" s="754"/>
      <c r="AP178" s="758"/>
      <c r="AQ178" s="758"/>
      <c r="AR178" s="763"/>
    </row>
    <row r="179" spans="1:44" ht="12.75">
      <c r="A179" s="732" t="s">
        <v>761</v>
      </c>
      <c r="B179" s="562" t="s">
        <v>370</v>
      </c>
      <c r="C179" s="1031"/>
      <c r="D179" s="681" t="s">
        <v>417</v>
      </c>
      <c r="E179" s="340" t="s">
        <v>659</v>
      </c>
      <c r="F179" s="823" t="s">
        <v>660</v>
      </c>
      <c r="G179" s="1078">
        <f t="shared" si="12"/>
        <v>0</v>
      </c>
      <c r="H179" s="988">
        <v>0</v>
      </c>
      <c r="I179" s="767"/>
      <c r="J179" s="755"/>
      <c r="K179" s="756"/>
      <c r="L179" s="757"/>
      <c r="M179" s="758"/>
      <c r="N179" s="759"/>
      <c r="O179" s="760"/>
      <c r="P179" s="761"/>
      <c r="Q179" s="827"/>
      <c r="R179" s="758"/>
      <c r="S179" s="763"/>
      <c r="T179" s="741"/>
      <c r="U179" s="741"/>
      <c r="V179" s="741"/>
      <c r="W179" s="741">
        <v>3000</v>
      </c>
      <c r="X179" s="741"/>
      <c r="Y179" s="741"/>
      <c r="Z179" s="741"/>
      <c r="AA179" s="741"/>
      <c r="AB179" s="741"/>
      <c r="AC179" s="741"/>
      <c r="AD179" s="741"/>
      <c r="AE179" s="741"/>
      <c r="AF179" s="741"/>
      <c r="AG179" s="741"/>
      <c r="AH179" s="741"/>
      <c r="AI179" s="741"/>
      <c r="AJ179" s="741"/>
      <c r="AK179" s="741"/>
      <c r="AL179" s="741"/>
      <c r="AM179" s="741"/>
      <c r="AN179" s="824"/>
      <c r="AO179" s="754"/>
      <c r="AP179" s="758"/>
      <c r="AQ179" s="758"/>
      <c r="AR179" s="763"/>
    </row>
    <row r="180" spans="1:44" ht="12.75">
      <c r="A180" s="732" t="s">
        <v>399</v>
      </c>
      <c r="B180" s="562" t="s">
        <v>398</v>
      </c>
      <c r="C180" s="1031"/>
      <c r="D180" s="18"/>
      <c r="E180" s="340" t="s">
        <v>414</v>
      </c>
      <c r="F180" s="823" t="s">
        <v>315</v>
      </c>
      <c r="G180" s="1078">
        <f t="shared" si="12"/>
        <v>400</v>
      </c>
      <c r="H180" s="988">
        <f aca="true" t="shared" si="14" ref="H180:H187">SUM(G180)</f>
        <v>400</v>
      </c>
      <c r="I180" s="734"/>
      <c r="J180" s="527">
        <v>400</v>
      </c>
      <c r="K180" s="735"/>
      <c r="L180" s="551"/>
      <c r="M180" s="740"/>
      <c r="N180" s="737"/>
      <c r="O180" s="476"/>
      <c r="P180" s="738"/>
      <c r="Q180" s="821"/>
      <c r="R180" s="740"/>
      <c r="S180" s="741"/>
      <c r="T180" s="741"/>
      <c r="U180" s="741"/>
      <c r="V180" s="741"/>
      <c r="W180" s="741"/>
      <c r="X180" s="741"/>
      <c r="Y180" s="741"/>
      <c r="Z180" s="741"/>
      <c r="AA180" s="741"/>
      <c r="AB180" s="741"/>
      <c r="AC180" s="741"/>
      <c r="AD180" s="741"/>
      <c r="AE180" s="741"/>
      <c r="AF180" s="741"/>
      <c r="AG180" s="741"/>
      <c r="AH180" s="741"/>
      <c r="AI180" s="741"/>
      <c r="AJ180" s="741"/>
      <c r="AK180" s="741"/>
      <c r="AL180" s="741"/>
      <c r="AM180" s="741"/>
      <c r="AN180" s="824"/>
      <c r="AO180" s="754"/>
      <c r="AP180" s="758"/>
      <c r="AQ180" s="758"/>
      <c r="AR180" s="763"/>
    </row>
    <row r="181" spans="1:44" ht="12.75">
      <c r="A181" s="732"/>
      <c r="B181" s="562" t="s">
        <v>398</v>
      </c>
      <c r="C181" s="1031"/>
      <c r="D181" s="18"/>
      <c r="E181" s="340" t="s">
        <v>780</v>
      </c>
      <c r="F181" s="823" t="s">
        <v>781</v>
      </c>
      <c r="G181" s="1078">
        <f t="shared" si="12"/>
        <v>600</v>
      </c>
      <c r="H181" s="988">
        <f t="shared" si="14"/>
        <v>600</v>
      </c>
      <c r="I181" s="767"/>
      <c r="J181" s="527">
        <v>600</v>
      </c>
      <c r="K181" s="735"/>
      <c r="L181" s="551"/>
      <c r="M181" s="740"/>
      <c r="N181" s="737"/>
      <c r="O181" s="476"/>
      <c r="P181" s="738"/>
      <c r="Q181" s="821"/>
      <c r="R181" s="740"/>
      <c r="S181" s="741"/>
      <c r="T181" s="741"/>
      <c r="U181" s="741"/>
      <c r="V181" s="741"/>
      <c r="W181" s="741"/>
      <c r="X181" s="741"/>
      <c r="Y181" s="741"/>
      <c r="Z181" s="741"/>
      <c r="AA181" s="741"/>
      <c r="AB181" s="741"/>
      <c r="AC181" s="741"/>
      <c r="AD181" s="741"/>
      <c r="AE181" s="741"/>
      <c r="AF181" s="741"/>
      <c r="AG181" s="741"/>
      <c r="AH181" s="741"/>
      <c r="AI181" s="741"/>
      <c r="AJ181" s="741"/>
      <c r="AK181" s="741"/>
      <c r="AL181" s="741"/>
      <c r="AM181" s="741"/>
      <c r="AN181" s="824"/>
      <c r="AO181" s="754"/>
      <c r="AP181" s="758"/>
      <c r="AQ181" s="758"/>
      <c r="AR181" s="763"/>
    </row>
    <row r="182" spans="1:44" ht="12.75">
      <c r="A182" s="732" t="s">
        <v>142</v>
      </c>
      <c r="B182" s="562" t="s">
        <v>370</v>
      </c>
      <c r="C182" s="1031">
        <v>202</v>
      </c>
      <c r="D182" s="681" t="s">
        <v>143</v>
      </c>
      <c r="E182" s="340" t="s">
        <v>144</v>
      </c>
      <c r="F182" s="823" t="s">
        <v>628</v>
      </c>
      <c r="G182" s="1078">
        <f t="shared" si="12"/>
        <v>300</v>
      </c>
      <c r="H182" s="988">
        <f t="shared" si="14"/>
        <v>300</v>
      </c>
      <c r="I182" s="734"/>
      <c r="J182" s="527"/>
      <c r="K182" s="735"/>
      <c r="L182" s="551"/>
      <c r="M182" s="740">
        <v>300</v>
      </c>
      <c r="N182" s="737"/>
      <c r="O182" s="476"/>
      <c r="P182" s="738"/>
      <c r="Q182" s="821"/>
      <c r="R182" s="740"/>
      <c r="S182" s="741"/>
      <c r="T182" s="741"/>
      <c r="U182" s="741"/>
      <c r="V182" s="741"/>
      <c r="W182" s="741"/>
      <c r="X182" s="741"/>
      <c r="Y182" s="741"/>
      <c r="Z182" s="741"/>
      <c r="AA182" s="741"/>
      <c r="AB182" s="741"/>
      <c r="AC182" s="741"/>
      <c r="AD182" s="741"/>
      <c r="AE182" s="741"/>
      <c r="AF182" s="741"/>
      <c r="AG182" s="741"/>
      <c r="AH182" s="741"/>
      <c r="AI182" s="741"/>
      <c r="AJ182" s="741"/>
      <c r="AK182" s="741"/>
      <c r="AL182" s="741"/>
      <c r="AM182" s="741"/>
      <c r="AN182" s="824"/>
      <c r="AO182" s="754"/>
      <c r="AP182" s="758"/>
      <c r="AQ182" s="758"/>
      <c r="AR182" s="763"/>
    </row>
    <row r="183" spans="1:44" ht="12.75">
      <c r="A183" s="732" t="s">
        <v>407</v>
      </c>
      <c r="B183" s="562" t="s">
        <v>370</v>
      </c>
      <c r="C183" s="1031">
        <v>323</v>
      </c>
      <c r="D183" s="681" t="s">
        <v>441</v>
      </c>
      <c r="E183" s="340" t="s">
        <v>107</v>
      </c>
      <c r="F183" s="823" t="s">
        <v>316</v>
      </c>
      <c r="G183" s="1078">
        <f t="shared" si="12"/>
        <v>1800</v>
      </c>
      <c r="H183" s="988">
        <f t="shared" si="14"/>
        <v>1800</v>
      </c>
      <c r="I183" s="734"/>
      <c r="J183" s="527"/>
      <c r="K183" s="735"/>
      <c r="L183" s="551"/>
      <c r="M183" s="527">
        <v>1800</v>
      </c>
      <c r="N183" s="737"/>
      <c r="O183" s="476"/>
      <c r="P183" s="738"/>
      <c r="Q183" s="821"/>
      <c r="R183" s="740"/>
      <c r="S183" s="741"/>
      <c r="T183" s="741"/>
      <c r="U183" s="741"/>
      <c r="V183" s="741"/>
      <c r="W183" s="741"/>
      <c r="X183" s="741"/>
      <c r="Y183" s="741"/>
      <c r="Z183" s="741"/>
      <c r="AA183" s="741"/>
      <c r="AB183" s="741"/>
      <c r="AC183" s="741"/>
      <c r="AD183" s="741"/>
      <c r="AE183" s="741"/>
      <c r="AF183" s="741"/>
      <c r="AG183" s="741"/>
      <c r="AH183" s="741"/>
      <c r="AI183" s="741"/>
      <c r="AJ183" s="741"/>
      <c r="AK183" s="741"/>
      <c r="AL183" s="741"/>
      <c r="AM183" s="741"/>
      <c r="AN183" s="824"/>
      <c r="AO183" s="754"/>
      <c r="AP183" s="758"/>
      <c r="AQ183" s="758"/>
      <c r="AR183" s="763"/>
    </row>
    <row r="184" spans="1:44" ht="12.75">
      <c r="A184" s="732" t="s">
        <v>539</v>
      </c>
      <c r="B184" s="562" t="s">
        <v>400</v>
      </c>
      <c r="C184" s="1031">
        <v>642</v>
      </c>
      <c r="D184" s="681" t="s">
        <v>116</v>
      </c>
      <c r="E184" s="340" t="s">
        <v>540</v>
      </c>
      <c r="F184" s="823" t="s">
        <v>541</v>
      </c>
      <c r="G184" s="1078">
        <f t="shared" si="12"/>
        <v>1500</v>
      </c>
      <c r="H184" s="988">
        <f t="shared" si="14"/>
        <v>1500</v>
      </c>
      <c r="I184" s="734">
        <v>1500</v>
      </c>
      <c r="J184" s="527"/>
      <c r="K184" s="735"/>
      <c r="L184" s="551"/>
      <c r="M184" s="527"/>
      <c r="N184" s="737"/>
      <c r="O184" s="476"/>
      <c r="P184" s="738"/>
      <c r="Q184" s="821"/>
      <c r="R184" s="740"/>
      <c r="S184" s="741"/>
      <c r="T184" s="741"/>
      <c r="U184" s="741"/>
      <c r="V184" s="741"/>
      <c r="W184" s="741"/>
      <c r="X184" s="741"/>
      <c r="Y184" s="741"/>
      <c r="Z184" s="741"/>
      <c r="AA184" s="741"/>
      <c r="AB184" s="741"/>
      <c r="AC184" s="741"/>
      <c r="AD184" s="741"/>
      <c r="AE184" s="741"/>
      <c r="AF184" s="741"/>
      <c r="AG184" s="741"/>
      <c r="AH184" s="741"/>
      <c r="AI184" s="741"/>
      <c r="AJ184" s="741"/>
      <c r="AK184" s="741"/>
      <c r="AL184" s="741"/>
      <c r="AM184" s="741"/>
      <c r="AN184" s="824"/>
      <c r="AO184" s="754"/>
      <c r="AP184" s="758"/>
      <c r="AQ184" s="758"/>
      <c r="AR184" s="763"/>
    </row>
    <row r="185" spans="1:44" ht="12.75">
      <c r="A185" s="732" t="s">
        <v>314</v>
      </c>
      <c r="B185" s="562" t="s">
        <v>398</v>
      </c>
      <c r="C185" s="1031"/>
      <c r="D185" s="681"/>
      <c r="E185" s="340" t="s">
        <v>219</v>
      </c>
      <c r="F185" s="823" t="s">
        <v>529</v>
      </c>
      <c r="G185" s="1078">
        <f t="shared" si="12"/>
        <v>54</v>
      </c>
      <c r="H185" s="988">
        <f t="shared" si="14"/>
        <v>54</v>
      </c>
      <c r="I185" s="734"/>
      <c r="J185" s="527">
        <v>54</v>
      </c>
      <c r="K185" s="735"/>
      <c r="L185" s="551"/>
      <c r="M185" s="527"/>
      <c r="N185" s="737"/>
      <c r="O185" s="476"/>
      <c r="P185" s="738"/>
      <c r="Q185" s="821"/>
      <c r="R185" s="740"/>
      <c r="S185" s="741"/>
      <c r="T185" s="741"/>
      <c r="U185" s="741"/>
      <c r="V185" s="741"/>
      <c r="W185" s="741"/>
      <c r="X185" s="741"/>
      <c r="Y185" s="741"/>
      <c r="Z185" s="741"/>
      <c r="AA185" s="741"/>
      <c r="AB185" s="741"/>
      <c r="AC185" s="741"/>
      <c r="AD185" s="741"/>
      <c r="AE185" s="741"/>
      <c r="AF185" s="741"/>
      <c r="AG185" s="741"/>
      <c r="AH185" s="741"/>
      <c r="AI185" s="741"/>
      <c r="AJ185" s="741"/>
      <c r="AK185" s="741"/>
      <c r="AL185" s="741"/>
      <c r="AM185" s="741"/>
      <c r="AN185" s="824"/>
      <c r="AO185" s="754"/>
      <c r="AP185" s="758"/>
      <c r="AQ185" s="758"/>
      <c r="AR185" s="763"/>
    </row>
    <row r="186" spans="1:44" ht="12.75">
      <c r="A186" s="732" t="s">
        <v>110</v>
      </c>
      <c r="B186" s="562" t="s">
        <v>398</v>
      </c>
      <c r="C186" s="1031"/>
      <c r="D186" s="681"/>
      <c r="E186" s="340"/>
      <c r="F186" s="823" t="s">
        <v>111</v>
      </c>
      <c r="G186" s="1078">
        <f t="shared" si="12"/>
        <v>70</v>
      </c>
      <c r="H186" s="988">
        <f t="shared" si="14"/>
        <v>70</v>
      </c>
      <c r="I186" s="734"/>
      <c r="J186" s="527">
        <v>70</v>
      </c>
      <c r="K186" s="735"/>
      <c r="L186" s="551"/>
      <c r="M186" s="527"/>
      <c r="N186" s="737"/>
      <c r="O186" s="476"/>
      <c r="P186" s="738"/>
      <c r="Q186" s="821"/>
      <c r="R186" s="740"/>
      <c r="S186" s="741"/>
      <c r="T186" s="741"/>
      <c r="U186" s="741"/>
      <c r="V186" s="741"/>
      <c r="W186" s="741"/>
      <c r="X186" s="741"/>
      <c r="Y186" s="741"/>
      <c r="Z186" s="741"/>
      <c r="AA186" s="741"/>
      <c r="AB186" s="741"/>
      <c r="AC186" s="741"/>
      <c r="AD186" s="741"/>
      <c r="AE186" s="741"/>
      <c r="AF186" s="741"/>
      <c r="AG186" s="741"/>
      <c r="AH186" s="741"/>
      <c r="AI186" s="741"/>
      <c r="AJ186" s="741"/>
      <c r="AK186" s="741"/>
      <c r="AL186" s="741"/>
      <c r="AM186" s="741"/>
      <c r="AN186" s="824"/>
      <c r="AO186" s="754"/>
      <c r="AP186" s="758"/>
      <c r="AQ186" s="758"/>
      <c r="AR186" s="763"/>
    </row>
    <row r="187" spans="1:44" ht="12.75">
      <c r="A187" s="732" t="s">
        <v>615</v>
      </c>
      <c r="B187" s="562" t="s">
        <v>398</v>
      </c>
      <c r="C187" s="1031"/>
      <c r="D187" s="681"/>
      <c r="E187" s="340"/>
      <c r="F187" s="823" t="s">
        <v>112</v>
      </c>
      <c r="G187" s="1078">
        <f t="shared" si="12"/>
        <v>35</v>
      </c>
      <c r="H187" s="988">
        <f t="shared" si="14"/>
        <v>35</v>
      </c>
      <c r="I187" s="734"/>
      <c r="J187" s="527">
        <f>50+50-65</f>
        <v>35</v>
      </c>
      <c r="K187" s="735"/>
      <c r="L187" s="551"/>
      <c r="M187" s="527"/>
      <c r="N187" s="737"/>
      <c r="O187" s="476"/>
      <c r="P187" s="738"/>
      <c r="Q187" s="821"/>
      <c r="R187" s="740"/>
      <c r="S187" s="741"/>
      <c r="T187" s="741"/>
      <c r="U187" s="741"/>
      <c r="V187" s="741"/>
      <c r="W187" s="741"/>
      <c r="X187" s="741"/>
      <c r="Y187" s="741"/>
      <c r="Z187" s="741"/>
      <c r="AA187" s="741"/>
      <c r="AB187" s="741"/>
      <c r="AC187" s="741"/>
      <c r="AD187" s="741"/>
      <c r="AE187" s="741"/>
      <c r="AF187" s="741"/>
      <c r="AG187" s="741"/>
      <c r="AH187" s="741"/>
      <c r="AI187" s="741"/>
      <c r="AJ187" s="741"/>
      <c r="AK187" s="741"/>
      <c r="AL187" s="741"/>
      <c r="AM187" s="741"/>
      <c r="AN187" s="824"/>
      <c r="AO187" s="754"/>
      <c r="AP187" s="758"/>
      <c r="AQ187" s="758"/>
      <c r="AR187" s="763"/>
    </row>
    <row r="188" spans="1:44" ht="12.75">
      <c r="A188" s="732" t="s">
        <v>658</v>
      </c>
      <c r="B188" s="562" t="s">
        <v>398</v>
      </c>
      <c r="C188" s="1031"/>
      <c r="D188" s="681"/>
      <c r="E188" s="340"/>
      <c r="F188" s="823" t="s">
        <v>113</v>
      </c>
      <c r="G188" s="1078">
        <f t="shared" si="12"/>
        <v>255</v>
      </c>
      <c r="H188" s="988">
        <f>G188</f>
        <v>255</v>
      </c>
      <c r="I188" s="734"/>
      <c r="J188" s="527">
        <f>80+100+10+65</f>
        <v>255</v>
      </c>
      <c r="K188" s="735"/>
      <c r="L188" s="551"/>
      <c r="M188" s="527"/>
      <c r="N188" s="737"/>
      <c r="O188" s="476"/>
      <c r="P188" s="738"/>
      <c r="Q188" s="821"/>
      <c r="R188" s="740"/>
      <c r="S188" s="741"/>
      <c r="T188" s="741"/>
      <c r="U188" s="741"/>
      <c r="V188" s="741"/>
      <c r="W188" s="741"/>
      <c r="X188" s="741"/>
      <c r="Y188" s="741"/>
      <c r="Z188" s="741"/>
      <c r="AA188" s="741"/>
      <c r="AB188" s="741"/>
      <c r="AC188" s="741"/>
      <c r="AD188" s="741"/>
      <c r="AE188" s="741"/>
      <c r="AF188" s="741"/>
      <c r="AG188" s="741"/>
      <c r="AH188" s="741"/>
      <c r="AI188" s="741"/>
      <c r="AJ188" s="741"/>
      <c r="AK188" s="741"/>
      <c r="AL188" s="741"/>
      <c r="AM188" s="741"/>
      <c r="AN188" s="824"/>
      <c r="AO188" s="754"/>
      <c r="AP188" s="758"/>
      <c r="AQ188" s="758"/>
      <c r="AR188" s="763"/>
    </row>
    <row r="189" spans="1:44" ht="12.75">
      <c r="A189" s="732" t="s">
        <v>319</v>
      </c>
      <c r="B189" s="562" t="s">
        <v>370</v>
      </c>
      <c r="C189" s="1031">
        <v>724</v>
      </c>
      <c r="D189" s="681" t="s">
        <v>15</v>
      </c>
      <c r="E189" s="88" t="s">
        <v>468</v>
      </c>
      <c r="F189" s="823" t="s">
        <v>317</v>
      </c>
      <c r="G189" s="1078">
        <f t="shared" si="12"/>
        <v>9700</v>
      </c>
      <c r="H189" s="988">
        <f>SUM(G189)</f>
        <v>9700</v>
      </c>
      <c r="I189" s="734"/>
      <c r="J189" s="527"/>
      <c r="K189" s="735"/>
      <c r="L189" s="551"/>
      <c r="M189" s="527">
        <v>9700</v>
      </c>
      <c r="N189" s="737"/>
      <c r="O189" s="476"/>
      <c r="P189" s="738"/>
      <c r="Q189" s="821"/>
      <c r="R189" s="740"/>
      <c r="S189" s="741"/>
      <c r="T189" s="741"/>
      <c r="U189" s="741"/>
      <c r="V189" s="741"/>
      <c r="W189" s="741"/>
      <c r="X189" s="741"/>
      <c r="Y189" s="741"/>
      <c r="Z189" s="741"/>
      <c r="AA189" s="741"/>
      <c r="AB189" s="741"/>
      <c r="AC189" s="741"/>
      <c r="AD189" s="741"/>
      <c r="AE189" s="741"/>
      <c r="AF189" s="741"/>
      <c r="AG189" s="741"/>
      <c r="AH189" s="741"/>
      <c r="AI189" s="741"/>
      <c r="AJ189" s="741"/>
      <c r="AK189" s="741"/>
      <c r="AL189" s="741"/>
      <c r="AM189" s="741"/>
      <c r="AN189" s="824"/>
      <c r="AO189" s="754"/>
      <c r="AP189" s="758"/>
      <c r="AQ189" s="758"/>
      <c r="AR189" s="763"/>
    </row>
    <row r="190" spans="1:44" ht="12.75">
      <c r="A190" s="732" t="s">
        <v>539</v>
      </c>
      <c r="B190" s="562" t="s">
        <v>400</v>
      </c>
      <c r="C190" s="1031">
        <v>805</v>
      </c>
      <c r="D190" s="681" t="s">
        <v>526</v>
      </c>
      <c r="E190" s="88" t="s">
        <v>542</v>
      </c>
      <c r="F190" s="823" t="s">
        <v>543</v>
      </c>
      <c r="G190" s="1078">
        <f t="shared" si="12"/>
        <v>530</v>
      </c>
      <c r="H190" s="988">
        <f>SUM(G190)</f>
        <v>530</v>
      </c>
      <c r="I190" s="734">
        <v>530</v>
      </c>
      <c r="J190" s="527"/>
      <c r="K190" s="735"/>
      <c r="L190" s="551"/>
      <c r="M190" s="527"/>
      <c r="N190" s="737"/>
      <c r="O190" s="476"/>
      <c r="P190" s="738"/>
      <c r="Q190" s="821"/>
      <c r="R190" s="740"/>
      <c r="S190" s="741"/>
      <c r="T190" s="741"/>
      <c r="U190" s="741"/>
      <c r="V190" s="741"/>
      <c r="W190" s="741"/>
      <c r="X190" s="741"/>
      <c r="Y190" s="741"/>
      <c r="Z190" s="741"/>
      <c r="AA190" s="741"/>
      <c r="AB190" s="741"/>
      <c r="AC190" s="741"/>
      <c r="AD190" s="741"/>
      <c r="AE190" s="741"/>
      <c r="AF190" s="741"/>
      <c r="AG190" s="741"/>
      <c r="AH190" s="741"/>
      <c r="AI190" s="741"/>
      <c r="AJ190" s="741"/>
      <c r="AK190" s="741"/>
      <c r="AL190" s="741"/>
      <c r="AM190" s="741"/>
      <c r="AN190" s="824"/>
      <c r="AO190" s="754"/>
      <c r="AP190" s="758"/>
      <c r="AQ190" s="758"/>
      <c r="AR190" s="763"/>
    </row>
    <row r="191" spans="1:44" ht="12.75">
      <c r="A191" s="731"/>
      <c r="B191" s="559"/>
      <c r="C191" s="1032"/>
      <c r="D191" s="18"/>
      <c r="E191" s="753"/>
      <c r="F191" s="823"/>
      <c r="G191" s="1078"/>
      <c r="H191" s="1009"/>
      <c r="I191" s="795"/>
      <c r="J191" s="796"/>
      <c r="K191" s="254"/>
      <c r="L191" s="543"/>
      <c r="M191" s="174"/>
      <c r="N191" s="144"/>
      <c r="O191" s="475"/>
      <c r="P191" s="175"/>
      <c r="Q191" s="797"/>
      <c r="R191" s="174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  <c r="AC191" s="176"/>
      <c r="AD191" s="176"/>
      <c r="AE191" s="176"/>
      <c r="AF191" s="176"/>
      <c r="AG191" s="176"/>
      <c r="AH191" s="176"/>
      <c r="AI191" s="176"/>
      <c r="AJ191" s="176"/>
      <c r="AK191" s="176"/>
      <c r="AL191" s="176"/>
      <c r="AM191" s="176"/>
      <c r="AN191" s="798"/>
      <c r="AO191" s="799"/>
      <c r="AP191" s="794"/>
      <c r="AQ191" s="794"/>
      <c r="AR191" s="800"/>
    </row>
    <row r="192" spans="3:44" ht="12.75">
      <c r="C192" s="1031"/>
      <c r="D192" s="1093" t="s">
        <v>9</v>
      </c>
      <c r="E192" s="1094"/>
      <c r="F192" s="1095"/>
      <c r="G192" s="1096">
        <f aca="true" t="shared" si="15" ref="G192:R192">SUM(G164:G191)</f>
        <v>59175.371999999996</v>
      </c>
      <c r="H192" s="568">
        <f t="shared" si="15"/>
        <v>59175.371999999996</v>
      </c>
      <c r="I192" s="62">
        <f t="shared" si="15"/>
        <v>5460</v>
      </c>
      <c r="J192" s="62">
        <f t="shared" si="15"/>
        <v>1514</v>
      </c>
      <c r="K192" s="62">
        <f t="shared" si="15"/>
        <v>0</v>
      </c>
      <c r="L192" s="441">
        <f t="shared" si="15"/>
        <v>0</v>
      </c>
      <c r="M192" s="62">
        <f t="shared" si="15"/>
        <v>52150</v>
      </c>
      <c r="N192" s="62">
        <f t="shared" si="15"/>
        <v>0</v>
      </c>
      <c r="O192" s="456">
        <f t="shared" si="15"/>
        <v>0</v>
      </c>
      <c r="P192" s="62">
        <f t="shared" si="15"/>
        <v>51.372</v>
      </c>
      <c r="Q192" s="62">
        <f t="shared" si="15"/>
        <v>0</v>
      </c>
      <c r="R192" s="62">
        <f t="shared" si="15"/>
        <v>0</v>
      </c>
      <c r="S192" s="54">
        <f>SUM(I192:R192)</f>
        <v>59175.372</v>
      </c>
      <c r="T192" s="54"/>
      <c r="U192" s="54"/>
      <c r="V192" s="54"/>
      <c r="W192" s="54">
        <v>3000</v>
      </c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206">
        <f>SUM(I192:S192)</f>
        <v>118350.744</v>
      </c>
      <c r="AN192" s="627">
        <f>SUM(AM192+AR192)</f>
        <v>118350.744</v>
      </c>
      <c r="AO192" s="149">
        <f>SUM(AO164:AO191)</f>
        <v>0</v>
      </c>
      <c r="AP192" s="149">
        <f>SUM(AP164:AP191)</f>
        <v>0</v>
      </c>
      <c r="AQ192" s="149">
        <f>SUM(AQ164:AQ191)</f>
        <v>0</v>
      </c>
      <c r="AR192" s="55">
        <f>SUM(AO192:AQ192)</f>
        <v>0</v>
      </c>
    </row>
    <row r="193" spans="1:44" ht="12.75">
      <c r="A193" s="722"/>
      <c r="B193" s="561"/>
      <c r="C193" s="1031"/>
      <c r="D193" s="1049"/>
      <c r="E193" s="683"/>
      <c r="F193" s="829" t="s">
        <v>417</v>
      </c>
      <c r="G193" s="1078">
        <v>3000</v>
      </c>
      <c r="H193" s="672"/>
      <c r="I193" s="3"/>
      <c r="J193" s="3"/>
      <c r="K193" s="3"/>
      <c r="L193" s="3"/>
      <c r="M193" s="670">
        <v>3000</v>
      </c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110"/>
      <c r="AN193" s="830"/>
      <c r="AO193" s="831"/>
      <c r="AP193" s="831"/>
      <c r="AQ193" s="831"/>
      <c r="AR193" s="793"/>
    </row>
    <row r="194" spans="1:44" ht="12.75">
      <c r="A194" s="731"/>
      <c r="B194" s="559"/>
      <c r="C194" s="1031"/>
      <c r="D194" s="1049"/>
      <c r="E194" s="683"/>
      <c r="F194" s="801"/>
      <c r="G194" s="1097">
        <f>SUM(G192:G193)</f>
        <v>62175.371999999996</v>
      </c>
      <c r="H194" s="1010"/>
      <c r="I194" s="832"/>
      <c r="J194" s="111"/>
      <c r="K194" s="111"/>
      <c r="L194" s="111"/>
      <c r="M194" s="174">
        <f>SUM(M192:M193)</f>
        <v>55150</v>
      </c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111"/>
      <c r="AN194" s="678"/>
      <c r="AO194" s="796"/>
      <c r="AP194" s="796"/>
      <c r="AQ194" s="796"/>
      <c r="AR194" s="794"/>
    </row>
    <row r="195" spans="3:19" ht="12.75">
      <c r="C195" s="1034"/>
      <c r="D195" s="1047"/>
      <c r="E195" s="91"/>
      <c r="F195" s="1045"/>
      <c r="G195" s="1041"/>
      <c r="H195" s="1011"/>
      <c r="I195" s="192"/>
      <c r="J195" s="60"/>
      <c r="K195" s="258"/>
      <c r="L195" s="441"/>
      <c r="M195" s="81"/>
      <c r="N195" s="146"/>
      <c r="O195" s="486"/>
      <c r="P195" s="193"/>
      <c r="Q195" s="602"/>
      <c r="R195" s="81"/>
      <c r="S195" s="194"/>
    </row>
    <row r="196" spans="3:19" ht="12.75">
      <c r="C196" s="1034"/>
      <c r="D196" s="1047"/>
      <c r="E196" s="91"/>
      <c r="F196" s="1045"/>
      <c r="G196" s="1041"/>
      <c r="H196" s="1011"/>
      <c r="I196" s="192"/>
      <c r="J196" s="60"/>
      <c r="K196" s="258"/>
      <c r="L196" s="441"/>
      <c r="M196" s="81"/>
      <c r="N196" s="146"/>
      <c r="O196" s="486"/>
      <c r="P196" s="193"/>
      <c r="Q196" s="602"/>
      <c r="R196" s="81"/>
      <c r="S196" s="194"/>
    </row>
    <row r="197" spans="1:19" ht="12.75">
      <c r="A197" s="722"/>
      <c r="B197" s="561"/>
      <c r="C197" s="1034"/>
      <c r="D197" s="1047"/>
      <c r="E197" s="91"/>
      <c r="F197" s="1045"/>
      <c r="G197" s="1041"/>
      <c r="H197" s="987"/>
      <c r="I197" s="274"/>
      <c r="J197" s="110"/>
      <c r="K197" s="724"/>
      <c r="L197" s="725"/>
      <c r="M197" s="293"/>
      <c r="N197" s="833"/>
      <c r="O197" s="727"/>
      <c r="P197" s="728"/>
      <c r="Q197" s="729"/>
      <c r="R197" s="293"/>
      <c r="S197" s="730"/>
    </row>
    <row r="198" spans="1:19" ht="12.75">
      <c r="A198" s="732"/>
      <c r="B198" s="562"/>
      <c r="C198" s="1031"/>
      <c r="D198" s="1050" t="s">
        <v>516</v>
      </c>
      <c r="E198" s="748"/>
      <c r="F198" s="802" t="s">
        <v>213</v>
      </c>
      <c r="G198" s="1041"/>
      <c r="H198" s="988"/>
      <c r="I198" s="734"/>
      <c r="J198" s="527"/>
      <c r="K198" s="735"/>
      <c r="L198" s="551"/>
      <c r="M198" s="740"/>
      <c r="N198" s="737"/>
      <c r="O198" s="476"/>
      <c r="P198" s="738"/>
      <c r="Q198" s="739"/>
      <c r="R198" s="740"/>
      <c r="S198" s="741"/>
    </row>
    <row r="199" spans="1:19" ht="12.75">
      <c r="A199" s="732"/>
      <c r="B199" s="562"/>
      <c r="C199" s="1031"/>
      <c r="D199" s="18"/>
      <c r="E199" s="340"/>
      <c r="F199" s="351"/>
      <c r="G199" s="1041"/>
      <c r="H199" s="988"/>
      <c r="I199" s="734"/>
      <c r="J199" s="527"/>
      <c r="K199" s="735"/>
      <c r="L199" s="551"/>
      <c r="M199" s="740"/>
      <c r="N199" s="737"/>
      <c r="O199" s="476"/>
      <c r="P199" s="738"/>
      <c r="Q199" s="739"/>
      <c r="R199" s="740"/>
      <c r="S199" s="741"/>
    </row>
    <row r="200" spans="1:19" ht="12.75">
      <c r="A200" s="732" t="s">
        <v>330</v>
      </c>
      <c r="B200" s="562" t="s">
        <v>400</v>
      </c>
      <c r="C200" s="1031">
        <v>100</v>
      </c>
      <c r="D200" s="18" t="s">
        <v>70</v>
      </c>
      <c r="E200" s="340" t="s">
        <v>405</v>
      </c>
      <c r="F200" s="351" t="s">
        <v>331</v>
      </c>
      <c r="G200" s="1078">
        <f aca="true" t="shared" si="16" ref="G200:G217">SUM(I200:R200)</f>
        <v>6000</v>
      </c>
      <c r="H200" s="988"/>
      <c r="I200" s="825">
        <v>6000</v>
      </c>
      <c r="J200" s="527"/>
      <c r="K200" s="735"/>
      <c r="L200" s="551"/>
      <c r="M200" s="740"/>
      <c r="N200" s="737"/>
      <c r="O200" s="476"/>
      <c r="P200" s="738"/>
      <c r="Q200" s="739"/>
      <c r="R200" s="740"/>
      <c r="S200" s="741"/>
    </row>
    <row r="201" spans="1:19" ht="12.75">
      <c r="A201" s="732" t="s">
        <v>175</v>
      </c>
      <c r="B201" s="562" t="s">
        <v>400</v>
      </c>
      <c r="C201" s="1031"/>
      <c r="D201" s="18"/>
      <c r="E201" s="340" t="s">
        <v>403</v>
      </c>
      <c r="F201" s="351" t="s">
        <v>84</v>
      </c>
      <c r="G201" s="1078">
        <f t="shared" si="16"/>
        <v>1000</v>
      </c>
      <c r="H201" s="988"/>
      <c r="I201" s="734">
        <v>1000</v>
      </c>
      <c r="J201" s="527"/>
      <c r="K201" s="735"/>
      <c r="L201" s="551"/>
      <c r="M201" s="740"/>
      <c r="N201" s="737"/>
      <c r="O201" s="476"/>
      <c r="P201" s="738"/>
      <c r="Q201" s="739"/>
      <c r="R201" s="740"/>
      <c r="S201" s="741"/>
    </row>
    <row r="202" spans="1:19" ht="25.5">
      <c r="A202" s="732" t="s">
        <v>521</v>
      </c>
      <c r="B202" s="562" t="s">
        <v>370</v>
      </c>
      <c r="C202" s="1031"/>
      <c r="D202" s="18"/>
      <c r="E202" s="340" t="s">
        <v>493</v>
      </c>
      <c r="F202" s="351" t="s">
        <v>683</v>
      </c>
      <c r="G202" s="1078">
        <f t="shared" si="16"/>
        <v>6000</v>
      </c>
      <c r="H202" s="988"/>
      <c r="I202" s="734"/>
      <c r="J202" s="527"/>
      <c r="K202" s="735"/>
      <c r="L202" s="551"/>
      <c r="M202" s="527">
        <f>3000+1500+1500</f>
        <v>6000</v>
      </c>
      <c r="N202" s="737"/>
      <c r="O202" s="476"/>
      <c r="P202" s="738"/>
      <c r="Q202" s="739"/>
      <c r="R202" s="740"/>
      <c r="S202" s="741"/>
    </row>
    <row r="203" spans="1:55" ht="12.75">
      <c r="A203" s="654" t="s">
        <v>734</v>
      </c>
      <c r="B203" s="142" t="s">
        <v>366</v>
      </c>
      <c r="C203" s="1031"/>
      <c r="D203" s="681"/>
      <c r="E203" s="834" t="s">
        <v>735</v>
      </c>
      <c r="F203" s="351" t="s">
        <v>736</v>
      </c>
      <c r="G203" s="1078">
        <f t="shared" si="16"/>
        <v>40</v>
      </c>
      <c r="H203" s="1012"/>
      <c r="I203" s="836"/>
      <c r="J203" s="835"/>
      <c r="K203" s="837"/>
      <c r="L203" s="838"/>
      <c r="M203" s="835"/>
      <c r="N203" s="839"/>
      <c r="O203" s="835"/>
      <c r="P203" s="840">
        <v>40</v>
      </c>
      <c r="Q203" s="128"/>
      <c r="R203" s="841"/>
      <c r="S203" s="529"/>
      <c r="T203" s="529"/>
      <c r="U203" s="529"/>
      <c r="V203" s="529"/>
      <c r="W203" s="529"/>
      <c r="X203" s="529"/>
      <c r="Y203" s="529"/>
      <c r="Z203" s="529"/>
      <c r="AA203" s="529"/>
      <c r="AB203" s="529"/>
      <c r="AC203" s="529"/>
      <c r="AD203" s="529"/>
      <c r="AE203" s="529"/>
      <c r="AF203" s="529"/>
      <c r="AG203" s="529"/>
      <c r="AH203" s="529"/>
      <c r="AI203" s="529"/>
      <c r="AJ203" s="529"/>
      <c r="AK203" s="529"/>
      <c r="AL203" s="529"/>
      <c r="AM203" s="263"/>
      <c r="AN203" s="129"/>
      <c r="AO203" s="130"/>
      <c r="AP203" s="130"/>
      <c r="AQ203" s="130"/>
      <c r="AR203" s="130"/>
      <c r="AS203" s="131"/>
      <c r="AT203" s="130"/>
      <c r="AU203" s="132"/>
      <c r="AV203" s="133"/>
      <c r="AW203" s="134"/>
      <c r="AX203" s="139"/>
      <c r="AY203" s="842"/>
      <c r="AZ203" s="127"/>
      <c r="BA203" s="127"/>
      <c r="BB203" s="127"/>
      <c r="BC203" s="127"/>
    </row>
    <row r="204" spans="1:19" ht="12.75">
      <c r="A204" s="732" t="s">
        <v>252</v>
      </c>
      <c r="B204" s="562" t="s">
        <v>370</v>
      </c>
      <c r="C204" s="1031"/>
      <c r="D204" s="18"/>
      <c r="E204" s="340" t="s">
        <v>250</v>
      </c>
      <c r="F204" s="351" t="s">
        <v>327</v>
      </c>
      <c r="G204" s="1078">
        <f t="shared" si="16"/>
        <v>4000</v>
      </c>
      <c r="H204" s="988"/>
      <c r="I204" s="734"/>
      <c r="J204" s="527"/>
      <c r="K204" s="735"/>
      <c r="L204" s="551"/>
      <c r="M204" s="740">
        <v>4000</v>
      </c>
      <c r="N204" s="737"/>
      <c r="O204" s="476"/>
      <c r="P204" s="738"/>
      <c r="Q204" s="739"/>
      <c r="R204" s="740"/>
      <c r="S204" s="741"/>
    </row>
    <row r="205" spans="1:19" ht="12.75">
      <c r="A205" s="732" t="s">
        <v>142</v>
      </c>
      <c r="B205" s="562" t="s">
        <v>398</v>
      </c>
      <c r="C205" s="1031"/>
      <c r="D205" s="18"/>
      <c r="E205" s="340" t="s">
        <v>579</v>
      </c>
      <c r="F205" s="351" t="s">
        <v>580</v>
      </c>
      <c r="G205" s="1078">
        <f t="shared" si="16"/>
        <v>500</v>
      </c>
      <c r="H205" s="988"/>
      <c r="I205" s="734"/>
      <c r="J205" s="527">
        <v>500</v>
      </c>
      <c r="K205" s="735"/>
      <c r="L205" s="551"/>
      <c r="M205" s="740"/>
      <c r="N205" s="737"/>
      <c r="O205" s="476"/>
      <c r="P205" s="738"/>
      <c r="Q205" s="739"/>
      <c r="R205" s="740"/>
      <c r="S205" s="741"/>
    </row>
    <row r="206" spans="1:19" ht="12.75">
      <c r="A206" s="732" t="s">
        <v>88</v>
      </c>
      <c r="B206" s="562" t="s">
        <v>400</v>
      </c>
      <c r="C206" s="1031"/>
      <c r="D206" s="18"/>
      <c r="E206" s="340" t="s">
        <v>430</v>
      </c>
      <c r="F206" s="351" t="s">
        <v>89</v>
      </c>
      <c r="G206" s="1078">
        <f t="shared" si="16"/>
        <v>400</v>
      </c>
      <c r="H206" s="988"/>
      <c r="I206" s="734">
        <v>400</v>
      </c>
      <c r="J206" s="527"/>
      <c r="K206" s="735"/>
      <c r="L206" s="551"/>
      <c r="M206" s="740"/>
      <c r="N206" s="737"/>
      <c r="O206" s="476"/>
      <c r="P206" s="738"/>
      <c r="Q206" s="739"/>
      <c r="R206" s="740"/>
      <c r="S206" s="741"/>
    </row>
    <row r="207" spans="1:19" ht="12.75">
      <c r="A207" s="732" t="s">
        <v>427</v>
      </c>
      <c r="B207" s="562" t="s">
        <v>400</v>
      </c>
      <c r="C207" s="1031"/>
      <c r="D207" s="18"/>
      <c r="E207" s="340" t="s">
        <v>39</v>
      </c>
      <c r="F207" s="351" t="s">
        <v>321</v>
      </c>
      <c r="G207" s="1078">
        <f t="shared" si="16"/>
        <v>8000</v>
      </c>
      <c r="H207" s="988"/>
      <c r="I207" s="734">
        <f>4000+4000</f>
        <v>8000</v>
      </c>
      <c r="J207" s="527"/>
      <c r="K207" s="735"/>
      <c r="L207" s="551"/>
      <c r="M207" s="740"/>
      <c r="N207" s="737"/>
      <c r="O207" s="476"/>
      <c r="P207" s="738"/>
      <c r="Q207" s="739"/>
      <c r="R207" s="740"/>
      <c r="S207" s="741"/>
    </row>
    <row r="208" spans="1:19" ht="12.75">
      <c r="A208" s="732" t="s">
        <v>668</v>
      </c>
      <c r="B208" s="562" t="s">
        <v>400</v>
      </c>
      <c r="C208" s="1031"/>
      <c r="D208" s="18"/>
      <c r="E208" s="340" t="s">
        <v>174</v>
      </c>
      <c r="F208" s="351" t="s">
        <v>320</v>
      </c>
      <c r="G208" s="1078">
        <f t="shared" si="16"/>
        <v>15000</v>
      </c>
      <c r="H208" s="988"/>
      <c r="I208" s="825">
        <f>8000+7000</f>
        <v>15000</v>
      </c>
      <c r="J208" s="527"/>
      <c r="K208" s="735"/>
      <c r="L208" s="551"/>
      <c r="M208" s="740"/>
      <c r="N208" s="737"/>
      <c r="O208" s="476"/>
      <c r="P208" s="738"/>
      <c r="Q208" s="739"/>
      <c r="R208" s="740"/>
      <c r="S208" s="741"/>
    </row>
    <row r="209" spans="1:19" ht="12.75">
      <c r="A209" s="732" t="s">
        <v>594</v>
      </c>
      <c r="B209" s="562" t="s">
        <v>366</v>
      </c>
      <c r="C209" s="1031">
        <v>427</v>
      </c>
      <c r="D209" s="18" t="s">
        <v>422</v>
      </c>
      <c r="E209" s="340" t="s">
        <v>595</v>
      </c>
      <c r="F209" s="351" t="s">
        <v>596</v>
      </c>
      <c r="G209" s="1078">
        <f t="shared" si="16"/>
        <v>500</v>
      </c>
      <c r="H209" s="988"/>
      <c r="I209" s="825"/>
      <c r="J209" s="527"/>
      <c r="K209" s="735"/>
      <c r="L209" s="551"/>
      <c r="M209" s="740"/>
      <c r="N209" s="737"/>
      <c r="O209" s="476"/>
      <c r="P209" s="738">
        <v>500</v>
      </c>
      <c r="Q209" s="739"/>
      <c r="R209" s="740"/>
      <c r="S209" s="741"/>
    </row>
    <row r="210" spans="1:19" ht="12.75">
      <c r="A210" s="732" t="s">
        <v>48</v>
      </c>
      <c r="B210" s="562" t="s">
        <v>400</v>
      </c>
      <c r="C210" s="1031">
        <v>521</v>
      </c>
      <c r="D210" s="18" t="s">
        <v>66</v>
      </c>
      <c r="E210" s="340" t="s">
        <v>62</v>
      </c>
      <c r="F210" s="843" t="s">
        <v>49</v>
      </c>
      <c r="G210" s="1078">
        <f t="shared" si="16"/>
        <v>2200</v>
      </c>
      <c r="H210" s="988"/>
      <c r="I210" s="734">
        <v>2200</v>
      </c>
      <c r="J210" s="527"/>
      <c r="K210" s="735"/>
      <c r="L210" s="551"/>
      <c r="M210" s="740"/>
      <c r="N210" s="737"/>
      <c r="O210" s="476"/>
      <c r="P210" s="738"/>
      <c r="Q210" s="739"/>
      <c r="R210" s="740"/>
      <c r="S210" s="741"/>
    </row>
    <row r="211" spans="1:19" ht="12.75">
      <c r="A211" s="732" t="s">
        <v>664</v>
      </c>
      <c r="B211" s="562" t="s">
        <v>400</v>
      </c>
      <c r="C211" s="1031">
        <v>522</v>
      </c>
      <c r="D211" s="18" t="s">
        <v>665</v>
      </c>
      <c r="E211" s="340" t="s">
        <v>666</v>
      </c>
      <c r="F211" s="843" t="s">
        <v>667</v>
      </c>
      <c r="G211" s="1078">
        <f t="shared" si="16"/>
        <v>300</v>
      </c>
      <c r="H211" s="988"/>
      <c r="I211" s="734">
        <v>300</v>
      </c>
      <c r="J211" s="527"/>
      <c r="K211" s="735"/>
      <c r="L211" s="551"/>
      <c r="M211" s="740"/>
      <c r="N211" s="737"/>
      <c r="O211" s="476"/>
      <c r="P211" s="738"/>
      <c r="Q211" s="739"/>
      <c r="R211" s="740"/>
      <c r="S211" s="741"/>
    </row>
    <row r="212" spans="1:19" ht="12.75">
      <c r="A212" s="732" t="s">
        <v>91</v>
      </c>
      <c r="B212" s="562" t="s">
        <v>400</v>
      </c>
      <c r="C212" s="1031">
        <v>533</v>
      </c>
      <c r="D212" s="18" t="s">
        <v>167</v>
      </c>
      <c r="E212" s="340" t="s">
        <v>2</v>
      </c>
      <c r="F212" s="843" t="s">
        <v>90</v>
      </c>
      <c r="G212" s="1078">
        <f t="shared" si="16"/>
        <v>2100</v>
      </c>
      <c r="H212" s="988"/>
      <c r="I212" s="734">
        <f>2000+100</f>
        <v>2100</v>
      </c>
      <c r="J212" s="527"/>
      <c r="K212" s="735"/>
      <c r="L212" s="551"/>
      <c r="M212" s="740"/>
      <c r="N212" s="737"/>
      <c r="O212" s="476"/>
      <c r="P212" s="738"/>
      <c r="Q212" s="739"/>
      <c r="R212" s="740"/>
      <c r="S212" s="741"/>
    </row>
    <row r="213" spans="1:19" ht="12.75">
      <c r="A213" s="732" t="s">
        <v>322</v>
      </c>
      <c r="B213" s="562" t="s">
        <v>400</v>
      </c>
      <c r="C213" s="1031">
        <v>642</v>
      </c>
      <c r="D213" s="18" t="s">
        <v>116</v>
      </c>
      <c r="E213" s="340" t="s">
        <v>323</v>
      </c>
      <c r="F213" s="351" t="s">
        <v>324</v>
      </c>
      <c r="G213" s="1078">
        <f t="shared" si="16"/>
        <v>5000</v>
      </c>
      <c r="H213" s="988"/>
      <c r="I213" s="734">
        <v>5000</v>
      </c>
      <c r="J213" s="527"/>
      <c r="K213" s="735"/>
      <c r="L213" s="551"/>
      <c r="M213" s="740"/>
      <c r="N213" s="737"/>
      <c r="O213" s="476"/>
      <c r="P213" s="738"/>
      <c r="Q213" s="739"/>
      <c r="R213" s="740"/>
      <c r="S213" s="741"/>
    </row>
    <row r="214" spans="1:19" ht="12.75">
      <c r="A214" s="732" t="s">
        <v>348</v>
      </c>
      <c r="B214" s="562" t="s">
        <v>400</v>
      </c>
      <c r="C214" s="1031"/>
      <c r="D214" s="18"/>
      <c r="E214" s="340" t="s">
        <v>3</v>
      </c>
      <c r="F214" s="351" t="s">
        <v>349</v>
      </c>
      <c r="G214" s="1078">
        <f t="shared" si="16"/>
        <v>1000</v>
      </c>
      <c r="H214" s="988"/>
      <c r="I214" s="734">
        <v>1000</v>
      </c>
      <c r="J214" s="527"/>
      <c r="K214" s="735"/>
      <c r="L214" s="551"/>
      <c r="M214" s="740"/>
      <c r="N214" s="737"/>
      <c r="O214" s="476"/>
      <c r="P214" s="738"/>
      <c r="Q214" s="739"/>
      <c r="R214" s="740"/>
      <c r="S214" s="741"/>
    </row>
    <row r="215" spans="1:19" ht="12.75">
      <c r="A215" s="732" t="s">
        <v>399</v>
      </c>
      <c r="B215" s="562" t="s">
        <v>398</v>
      </c>
      <c r="C215" s="1031">
        <v>806</v>
      </c>
      <c r="D215" s="18" t="s">
        <v>11</v>
      </c>
      <c r="E215" s="340" t="s">
        <v>325</v>
      </c>
      <c r="F215" s="351" t="s">
        <v>326</v>
      </c>
      <c r="G215" s="1078">
        <f t="shared" si="16"/>
        <v>300</v>
      </c>
      <c r="H215" s="988"/>
      <c r="I215" s="734"/>
      <c r="J215" s="527">
        <v>300</v>
      </c>
      <c r="K215" s="735"/>
      <c r="L215" s="551"/>
      <c r="M215" s="740"/>
      <c r="N215" s="737"/>
      <c r="O215" s="476"/>
      <c r="P215" s="738"/>
      <c r="Q215" s="739"/>
      <c r="R215" s="740"/>
      <c r="S215" s="741"/>
    </row>
    <row r="216" spans="1:19" ht="12.75">
      <c r="A216" s="732" t="s">
        <v>558</v>
      </c>
      <c r="B216" s="976" t="s">
        <v>400</v>
      </c>
      <c r="C216" s="1035"/>
      <c r="D216" s="1"/>
      <c r="E216" s="340" t="s">
        <v>6</v>
      </c>
      <c r="F216" s="340" t="s">
        <v>428</v>
      </c>
      <c r="G216" s="1078">
        <f t="shared" si="16"/>
        <v>1100</v>
      </c>
      <c r="H216" s="988"/>
      <c r="I216" s="734">
        <f>1000+100</f>
        <v>1100</v>
      </c>
      <c r="J216" s="527"/>
      <c r="K216" s="735"/>
      <c r="L216" s="551"/>
      <c r="M216" s="740"/>
      <c r="N216" s="737"/>
      <c r="O216" s="476"/>
      <c r="P216" s="738"/>
      <c r="Q216" s="739"/>
      <c r="R216" s="740"/>
      <c r="S216" s="741"/>
    </row>
    <row r="217" spans="1:19" ht="12.75">
      <c r="A217" s="732"/>
      <c r="B217" s="562"/>
      <c r="C217" s="1031"/>
      <c r="D217" s="18"/>
      <c r="E217" s="340"/>
      <c r="F217" s="351"/>
      <c r="G217" s="1078">
        <f t="shared" si="16"/>
        <v>0</v>
      </c>
      <c r="H217" s="988"/>
      <c r="I217" s="734"/>
      <c r="J217" s="527"/>
      <c r="K217" s="735"/>
      <c r="L217" s="551"/>
      <c r="M217" s="740"/>
      <c r="N217" s="737"/>
      <c r="O217" s="476"/>
      <c r="P217" s="738"/>
      <c r="Q217" s="739"/>
      <c r="R217" s="740"/>
      <c r="S217" s="741"/>
    </row>
    <row r="218" spans="1:19" ht="12.75">
      <c r="A218" s="731"/>
      <c r="B218" s="559"/>
      <c r="C218" s="1031"/>
      <c r="D218" s="18"/>
      <c r="E218" s="340"/>
      <c r="F218" s="351"/>
      <c r="G218" s="1078"/>
      <c r="H218" s="990"/>
      <c r="I218" s="429"/>
      <c r="J218" s="111"/>
      <c r="K218" s="254"/>
      <c r="L218" s="543"/>
      <c r="M218" s="174"/>
      <c r="N218" s="144"/>
      <c r="O218" s="475"/>
      <c r="P218" s="175"/>
      <c r="Q218" s="598"/>
      <c r="R218" s="174"/>
      <c r="S218" s="176"/>
    </row>
    <row r="219" spans="3:38" ht="12.75">
      <c r="C219" s="1031"/>
      <c r="D219" s="1093" t="s">
        <v>9</v>
      </c>
      <c r="E219" s="1094"/>
      <c r="F219" s="1095"/>
      <c r="G219" s="1096">
        <f>SUM(G198:G218)</f>
        <v>53440</v>
      </c>
      <c r="H219" s="621"/>
      <c r="I219" s="62">
        <f aca="true" t="shared" si="17" ref="I219:R219">SUM(I198:I218)</f>
        <v>42100</v>
      </c>
      <c r="J219" s="62">
        <f t="shared" si="17"/>
        <v>800</v>
      </c>
      <c r="K219" s="62">
        <f t="shared" si="17"/>
        <v>0</v>
      </c>
      <c r="L219" s="441">
        <f t="shared" si="17"/>
        <v>0</v>
      </c>
      <c r="M219" s="62">
        <f t="shared" si="17"/>
        <v>10000</v>
      </c>
      <c r="N219" s="62">
        <f t="shared" si="17"/>
        <v>0</v>
      </c>
      <c r="O219" s="456">
        <f t="shared" si="17"/>
        <v>0</v>
      </c>
      <c r="P219" s="62">
        <f t="shared" si="17"/>
        <v>540</v>
      </c>
      <c r="Q219" s="113">
        <f t="shared" si="17"/>
        <v>0</v>
      </c>
      <c r="R219" s="62">
        <f t="shared" si="17"/>
        <v>0</v>
      </c>
      <c r="S219" s="206">
        <f>SUM(I219:R219)</f>
        <v>53440</v>
      </c>
      <c r="T219" s="643"/>
      <c r="U219" s="643"/>
      <c r="V219" s="643"/>
      <c r="W219" s="643"/>
      <c r="X219" s="643"/>
      <c r="Y219" s="643"/>
      <c r="Z219" s="643"/>
      <c r="AA219" s="643"/>
      <c r="AB219" s="643"/>
      <c r="AC219" s="643"/>
      <c r="AD219" s="643"/>
      <c r="AE219" s="643"/>
      <c r="AF219" s="643"/>
      <c r="AG219" s="643"/>
      <c r="AH219" s="643"/>
      <c r="AI219" s="643"/>
      <c r="AJ219" s="643"/>
      <c r="AK219" s="643"/>
      <c r="AL219" s="643"/>
    </row>
    <row r="220" spans="1:38" ht="14.25" customHeight="1">
      <c r="A220" s="722"/>
      <c r="B220" s="561"/>
      <c r="C220" s="1031"/>
      <c r="D220" s="18"/>
      <c r="E220" s="340"/>
      <c r="F220" s="814"/>
      <c r="G220" s="1041"/>
      <c r="H220" s="987"/>
      <c r="I220" s="844"/>
      <c r="J220" s="844"/>
      <c r="K220" s="844"/>
      <c r="L220" s="844"/>
      <c r="M220" s="845"/>
      <c r="N220" s="845"/>
      <c r="O220" s="846"/>
      <c r="P220" s="844"/>
      <c r="Q220" s="847"/>
      <c r="R220" s="845"/>
      <c r="S220" s="848"/>
      <c r="T220" s="673"/>
      <c r="U220" s="673"/>
      <c r="V220" s="673"/>
      <c r="W220" s="673"/>
      <c r="X220" s="673"/>
      <c r="Y220" s="673"/>
      <c r="Z220" s="673"/>
      <c r="AA220" s="673"/>
      <c r="AB220" s="673"/>
      <c r="AC220" s="673"/>
      <c r="AD220" s="673"/>
      <c r="AE220" s="673"/>
      <c r="AF220" s="673"/>
      <c r="AG220" s="673"/>
      <c r="AH220" s="673"/>
      <c r="AI220" s="673"/>
      <c r="AJ220" s="673"/>
      <c r="AK220" s="673"/>
      <c r="AL220" s="673"/>
    </row>
    <row r="221" spans="1:38" ht="12.75">
      <c r="A221" s="731"/>
      <c r="B221" s="559"/>
      <c r="C221" s="1031"/>
      <c r="D221" s="18"/>
      <c r="E221" s="340"/>
      <c r="F221" s="351"/>
      <c r="G221" s="1041"/>
      <c r="H221" s="990"/>
      <c r="I221" s="174"/>
      <c r="J221" s="174"/>
      <c r="K221" s="174"/>
      <c r="L221" s="174"/>
      <c r="M221" s="174"/>
      <c r="N221" s="174"/>
      <c r="O221" s="174"/>
      <c r="P221" s="174"/>
      <c r="Q221" s="174"/>
      <c r="R221" s="174"/>
      <c r="S221" s="111"/>
      <c r="T221" s="671"/>
      <c r="U221" s="671"/>
      <c r="V221" s="671"/>
      <c r="W221" s="671"/>
      <c r="X221" s="671"/>
      <c r="Y221" s="671"/>
      <c r="Z221" s="671"/>
      <c r="AA221" s="671"/>
      <c r="AB221" s="671"/>
      <c r="AC221" s="671"/>
      <c r="AD221" s="671"/>
      <c r="AE221" s="671"/>
      <c r="AF221" s="671"/>
      <c r="AG221" s="671"/>
      <c r="AH221" s="671"/>
      <c r="AI221" s="671"/>
      <c r="AJ221" s="671"/>
      <c r="AK221" s="671"/>
      <c r="AL221" s="671"/>
    </row>
    <row r="222" spans="1:38" ht="12.75">
      <c r="A222" s="722"/>
      <c r="B222" s="561"/>
      <c r="C222" s="1031"/>
      <c r="D222" s="18"/>
      <c r="E222" s="340"/>
      <c r="F222" s="351"/>
      <c r="G222" s="1041"/>
      <c r="H222" s="987"/>
      <c r="I222" s="293"/>
      <c r="J222" s="110"/>
      <c r="K222" s="293"/>
      <c r="L222" s="110"/>
      <c r="M222" s="851"/>
      <c r="N222" s="293"/>
      <c r="O222" s="727"/>
      <c r="P222" s="851"/>
      <c r="Q222" s="852"/>
      <c r="R222" s="293"/>
      <c r="S222" s="293"/>
      <c r="T222" s="653"/>
      <c r="U222" s="653"/>
      <c r="V222" s="653"/>
      <c r="W222" s="653"/>
      <c r="X222" s="653"/>
      <c r="Y222" s="653"/>
      <c r="Z222" s="653"/>
      <c r="AA222" s="653"/>
      <c r="AB222" s="653"/>
      <c r="AC222" s="653"/>
      <c r="AD222" s="653"/>
      <c r="AE222" s="653"/>
      <c r="AF222" s="653"/>
      <c r="AG222" s="653"/>
      <c r="AH222" s="653"/>
      <c r="AI222" s="653"/>
      <c r="AJ222" s="653"/>
      <c r="AK222" s="653"/>
      <c r="AL222" s="653"/>
    </row>
    <row r="223" spans="1:19" ht="12.75">
      <c r="A223" s="732"/>
      <c r="B223" s="562"/>
      <c r="C223" s="1031"/>
      <c r="D223" s="18"/>
      <c r="E223" s="340"/>
      <c r="F223" s="351"/>
      <c r="G223" s="1041"/>
      <c r="H223" s="988"/>
      <c r="I223" s="734"/>
      <c r="J223" s="527"/>
      <c r="K223" s="735"/>
      <c r="L223" s="551"/>
      <c r="M223" s="862"/>
      <c r="N223" s="863"/>
      <c r="O223" s="476"/>
      <c r="P223" s="864"/>
      <c r="Q223" s="739"/>
      <c r="R223" s="740"/>
      <c r="S223" s="741"/>
    </row>
    <row r="224" spans="1:55" ht="12.75">
      <c r="A224" s="83"/>
      <c r="B224" s="142"/>
      <c r="C224" s="1036"/>
      <c r="D224" s="1056" t="s">
        <v>166</v>
      </c>
      <c r="E224" s="749"/>
      <c r="F224" s="865" t="s">
        <v>64</v>
      </c>
      <c r="G224" s="1078"/>
      <c r="H224" s="1012"/>
      <c r="I224" s="836"/>
      <c r="J224" s="835"/>
      <c r="K224" s="837"/>
      <c r="L224" s="838"/>
      <c r="M224" s="835"/>
      <c r="N224" s="839"/>
      <c r="O224" s="835"/>
      <c r="P224" s="840"/>
      <c r="Q224" s="128"/>
      <c r="R224" s="841"/>
      <c r="S224" s="529"/>
      <c r="T224" s="529"/>
      <c r="U224" s="529"/>
      <c r="V224" s="529"/>
      <c r="W224" s="529"/>
      <c r="X224" s="529"/>
      <c r="Y224" s="529"/>
      <c r="Z224" s="529"/>
      <c r="AA224" s="529"/>
      <c r="AB224" s="529"/>
      <c r="AC224" s="529"/>
      <c r="AD224" s="529"/>
      <c r="AE224" s="529"/>
      <c r="AF224" s="529"/>
      <c r="AG224" s="529"/>
      <c r="AH224" s="529"/>
      <c r="AI224" s="529"/>
      <c r="AJ224" s="529"/>
      <c r="AK224" s="529"/>
      <c r="AL224" s="529"/>
      <c r="AM224" s="263"/>
      <c r="AN224" s="129"/>
      <c r="AO224" s="130"/>
      <c r="AP224" s="130"/>
      <c r="AQ224" s="130"/>
      <c r="AR224" s="130"/>
      <c r="AS224" s="131"/>
      <c r="AT224" s="130"/>
      <c r="AU224" s="132"/>
      <c r="AV224" s="133"/>
      <c r="AW224" s="134"/>
      <c r="AX224" s="139"/>
      <c r="AY224" s="842"/>
      <c r="AZ224" s="127"/>
      <c r="BA224" s="127"/>
      <c r="BB224" s="127"/>
      <c r="BC224" s="127"/>
    </row>
    <row r="225" spans="1:55" ht="12.75">
      <c r="A225" s="83"/>
      <c r="B225" s="142"/>
      <c r="C225" s="1036"/>
      <c r="D225" s="2"/>
      <c r="E225" s="428"/>
      <c r="F225" s="866"/>
      <c r="G225" s="1078"/>
      <c r="H225" s="1012"/>
      <c r="I225" s="836"/>
      <c r="J225" s="835"/>
      <c r="K225" s="837"/>
      <c r="L225" s="838"/>
      <c r="M225" s="835"/>
      <c r="N225" s="839"/>
      <c r="O225" s="835"/>
      <c r="P225" s="840"/>
      <c r="Q225" s="128"/>
      <c r="R225" s="841"/>
      <c r="S225" s="529">
        <f>SUM(I225:R225)</f>
        <v>0</v>
      </c>
      <c r="T225" s="529"/>
      <c r="U225" s="529"/>
      <c r="V225" s="529"/>
      <c r="W225" s="529"/>
      <c r="X225" s="529"/>
      <c r="Y225" s="529"/>
      <c r="Z225" s="529"/>
      <c r="AA225" s="529"/>
      <c r="AB225" s="529"/>
      <c r="AC225" s="529"/>
      <c r="AD225" s="529"/>
      <c r="AE225" s="529"/>
      <c r="AF225" s="529"/>
      <c r="AG225" s="529"/>
      <c r="AH225" s="529"/>
      <c r="AI225" s="529"/>
      <c r="AJ225" s="529"/>
      <c r="AK225" s="529"/>
      <c r="AL225" s="529"/>
      <c r="AM225" s="263"/>
      <c r="AN225" s="129"/>
      <c r="AO225" s="130"/>
      <c r="AP225" s="130"/>
      <c r="AQ225" s="130"/>
      <c r="AR225" s="130"/>
      <c r="AS225" s="131"/>
      <c r="AT225" s="130"/>
      <c r="AU225" s="132"/>
      <c r="AV225" s="133"/>
      <c r="AW225" s="134"/>
      <c r="AX225" s="139"/>
      <c r="AY225" s="842"/>
      <c r="AZ225" s="127"/>
      <c r="BA225" s="127"/>
      <c r="BB225" s="127"/>
      <c r="BC225" s="127"/>
    </row>
    <row r="226" spans="1:55" ht="12.75">
      <c r="A226" s="83">
        <v>40739</v>
      </c>
      <c r="B226" s="142" t="s">
        <v>400</v>
      </c>
      <c r="C226" s="1031">
        <v>100</v>
      </c>
      <c r="D226" s="681" t="s">
        <v>70</v>
      </c>
      <c r="E226" s="834" t="s">
        <v>562</v>
      </c>
      <c r="F226" s="866" t="s">
        <v>563</v>
      </c>
      <c r="G226" s="1078">
        <f aca="true" t="shared" si="18" ref="G226:G274">SUM(I226:R226,AN226:AW226)</f>
        <v>257</v>
      </c>
      <c r="H226" s="1012"/>
      <c r="I226" s="836">
        <v>257</v>
      </c>
      <c r="J226" s="835"/>
      <c r="K226" s="837"/>
      <c r="L226" s="838"/>
      <c r="M226" s="835"/>
      <c r="N226" s="839"/>
      <c r="O226" s="835"/>
      <c r="P226" s="840"/>
      <c r="Q226" s="128"/>
      <c r="R226" s="841"/>
      <c r="S226" s="529"/>
      <c r="T226" s="529"/>
      <c r="U226" s="529"/>
      <c r="V226" s="529"/>
      <c r="W226" s="529"/>
      <c r="X226" s="529"/>
      <c r="Y226" s="529"/>
      <c r="Z226" s="529"/>
      <c r="AA226" s="529"/>
      <c r="AB226" s="529"/>
      <c r="AC226" s="529"/>
      <c r="AD226" s="529"/>
      <c r="AE226" s="529"/>
      <c r="AF226" s="529"/>
      <c r="AG226" s="529"/>
      <c r="AH226" s="529"/>
      <c r="AI226" s="529"/>
      <c r="AJ226" s="529"/>
      <c r="AK226" s="529"/>
      <c r="AL226" s="529"/>
      <c r="AM226" s="263"/>
      <c r="AN226" s="129"/>
      <c r="AO226" s="130"/>
      <c r="AP226" s="130"/>
      <c r="AQ226" s="130"/>
      <c r="AR226" s="130"/>
      <c r="AS226" s="131"/>
      <c r="AT226" s="130"/>
      <c r="AU226" s="132"/>
      <c r="AV226" s="133"/>
      <c r="AW226" s="134"/>
      <c r="AX226" s="139"/>
      <c r="AY226" s="842"/>
      <c r="AZ226" s="127"/>
      <c r="BA226" s="127"/>
      <c r="BB226" s="127"/>
      <c r="BC226" s="127"/>
    </row>
    <row r="227" spans="1:55" ht="12.75">
      <c r="A227" s="83">
        <v>40619</v>
      </c>
      <c r="B227" s="142" t="s">
        <v>400</v>
      </c>
      <c r="C227" s="1031"/>
      <c r="D227" s="681"/>
      <c r="E227" s="834" t="s">
        <v>355</v>
      </c>
      <c r="F227" s="351" t="s">
        <v>356</v>
      </c>
      <c r="G227" s="1078">
        <f t="shared" si="18"/>
        <v>2000</v>
      </c>
      <c r="H227" s="1012"/>
      <c r="I227" s="836">
        <v>2000</v>
      </c>
      <c r="J227" s="835"/>
      <c r="K227" s="837"/>
      <c r="L227" s="838"/>
      <c r="M227" s="835"/>
      <c r="N227" s="839"/>
      <c r="O227" s="835"/>
      <c r="P227" s="840"/>
      <c r="Q227" s="128"/>
      <c r="R227" s="841"/>
      <c r="S227" s="529"/>
      <c r="T227" s="529"/>
      <c r="U227" s="529"/>
      <c r="V227" s="529"/>
      <c r="W227" s="529"/>
      <c r="X227" s="529"/>
      <c r="Y227" s="529"/>
      <c r="Z227" s="529"/>
      <c r="AA227" s="529"/>
      <c r="AB227" s="529"/>
      <c r="AC227" s="529"/>
      <c r="AD227" s="529"/>
      <c r="AE227" s="529"/>
      <c r="AF227" s="529"/>
      <c r="AG227" s="529"/>
      <c r="AH227" s="529"/>
      <c r="AI227" s="529"/>
      <c r="AJ227" s="529"/>
      <c r="AK227" s="529"/>
      <c r="AL227" s="529"/>
      <c r="AM227" s="263"/>
      <c r="AN227" s="129"/>
      <c r="AO227" s="130"/>
      <c r="AP227" s="130"/>
      <c r="AQ227" s="130"/>
      <c r="AR227" s="130"/>
      <c r="AS227" s="131"/>
      <c r="AT227" s="130"/>
      <c r="AU227" s="132"/>
      <c r="AV227" s="133"/>
      <c r="AW227" s="134"/>
      <c r="AX227" s="139"/>
      <c r="AY227" s="842"/>
      <c r="AZ227" s="127"/>
      <c r="BA227" s="127"/>
      <c r="BB227" s="127"/>
      <c r="BC227" s="127"/>
    </row>
    <row r="228" spans="1:55" ht="12.75">
      <c r="A228" s="83">
        <v>40778</v>
      </c>
      <c r="B228" s="142" t="s">
        <v>400</v>
      </c>
      <c r="C228" s="1031"/>
      <c r="D228" s="681"/>
      <c r="E228" s="834" t="s">
        <v>622</v>
      </c>
      <c r="F228" s="351" t="s">
        <v>623</v>
      </c>
      <c r="G228" s="1078">
        <f t="shared" si="18"/>
        <v>1200</v>
      </c>
      <c r="H228" s="1012"/>
      <c r="I228" s="836">
        <v>1200</v>
      </c>
      <c r="J228" s="835"/>
      <c r="K228" s="837"/>
      <c r="L228" s="838"/>
      <c r="M228" s="835"/>
      <c r="N228" s="839"/>
      <c r="O228" s="835"/>
      <c r="P228" s="840"/>
      <c r="Q228" s="128"/>
      <c r="R228" s="841"/>
      <c r="S228" s="529"/>
      <c r="T228" s="529"/>
      <c r="U228" s="529"/>
      <c r="V228" s="529"/>
      <c r="W228" s="529"/>
      <c r="X228" s="529"/>
      <c r="Y228" s="529"/>
      <c r="Z228" s="529"/>
      <c r="AA228" s="529"/>
      <c r="AB228" s="529"/>
      <c r="AC228" s="529"/>
      <c r="AD228" s="529"/>
      <c r="AE228" s="529"/>
      <c r="AF228" s="529"/>
      <c r="AG228" s="529"/>
      <c r="AH228" s="529"/>
      <c r="AI228" s="529"/>
      <c r="AJ228" s="529"/>
      <c r="AK228" s="529"/>
      <c r="AL228" s="529"/>
      <c r="AM228" s="263"/>
      <c r="AN228" s="129"/>
      <c r="AO228" s="130"/>
      <c r="AP228" s="130"/>
      <c r="AQ228" s="130"/>
      <c r="AR228" s="130"/>
      <c r="AS228" s="131"/>
      <c r="AT228" s="130"/>
      <c r="AU228" s="132"/>
      <c r="AV228" s="133"/>
      <c r="AW228" s="134"/>
      <c r="AX228" s="139"/>
      <c r="AY228" s="842"/>
      <c r="AZ228" s="127"/>
      <c r="BA228" s="127"/>
      <c r="BB228" s="127"/>
      <c r="BC228" s="127"/>
    </row>
    <row r="229" spans="1:55" ht="12.75">
      <c r="A229" s="83">
        <v>40819</v>
      </c>
      <c r="B229" s="142" t="s">
        <v>366</v>
      </c>
      <c r="C229" s="1031"/>
      <c r="D229" s="681"/>
      <c r="E229" s="834" t="s">
        <v>654</v>
      </c>
      <c r="F229" s="351" t="s">
        <v>655</v>
      </c>
      <c r="G229" s="1078">
        <f t="shared" si="18"/>
        <v>190</v>
      </c>
      <c r="H229" s="1012"/>
      <c r="I229" s="836"/>
      <c r="J229" s="835"/>
      <c r="K229" s="837"/>
      <c r="L229" s="838"/>
      <c r="M229" s="835"/>
      <c r="N229" s="839"/>
      <c r="O229" s="835"/>
      <c r="P229" s="840">
        <v>190</v>
      </c>
      <c r="Q229" s="128"/>
      <c r="R229" s="841"/>
      <c r="S229" s="529"/>
      <c r="T229" s="529"/>
      <c r="U229" s="529"/>
      <c r="V229" s="529"/>
      <c r="W229" s="529"/>
      <c r="X229" s="529"/>
      <c r="Y229" s="529"/>
      <c r="Z229" s="529"/>
      <c r="AA229" s="529"/>
      <c r="AB229" s="529"/>
      <c r="AC229" s="529"/>
      <c r="AD229" s="529"/>
      <c r="AE229" s="529"/>
      <c r="AF229" s="529"/>
      <c r="AG229" s="529"/>
      <c r="AH229" s="529"/>
      <c r="AI229" s="529"/>
      <c r="AJ229" s="529"/>
      <c r="AK229" s="529"/>
      <c r="AL229" s="529"/>
      <c r="AM229" s="263"/>
      <c r="AN229" s="129"/>
      <c r="AO229" s="130"/>
      <c r="AP229" s="130"/>
      <c r="AQ229" s="130"/>
      <c r="AR229" s="130"/>
      <c r="AS229" s="131"/>
      <c r="AT229" s="130"/>
      <c r="AU229" s="132"/>
      <c r="AV229" s="133"/>
      <c r="AW229" s="134"/>
      <c r="AX229" s="139"/>
      <c r="AY229" s="842"/>
      <c r="AZ229" s="127"/>
      <c r="BA229" s="127"/>
      <c r="BB229" s="127"/>
      <c r="BC229" s="127"/>
    </row>
    <row r="230" spans="1:55" ht="12.75">
      <c r="A230" s="83">
        <v>40638</v>
      </c>
      <c r="B230" s="142" t="s">
        <v>366</v>
      </c>
      <c r="C230" s="1036"/>
      <c r="D230" s="1057"/>
      <c r="E230" s="834" t="s">
        <v>57</v>
      </c>
      <c r="F230" s="866" t="s">
        <v>367</v>
      </c>
      <c r="G230" s="1078">
        <f t="shared" si="18"/>
        <v>358</v>
      </c>
      <c r="H230" s="1012"/>
      <c r="I230" s="825"/>
      <c r="J230" s="835"/>
      <c r="K230" s="837"/>
      <c r="L230" s="838"/>
      <c r="M230" s="835"/>
      <c r="N230" s="839"/>
      <c r="O230" s="835"/>
      <c r="P230" s="840">
        <v>358</v>
      </c>
      <c r="Q230" s="128"/>
      <c r="R230" s="841"/>
      <c r="S230" s="529"/>
      <c r="T230" s="529"/>
      <c r="U230" s="529"/>
      <c r="V230" s="529"/>
      <c r="W230" s="529"/>
      <c r="X230" s="529"/>
      <c r="Y230" s="529"/>
      <c r="Z230" s="529"/>
      <c r="AA230" s="529"/>
      <c r="AB230" s="529"/>
      <c r="AC230" s="529"/>
      <c r="AD230" s="529"/>
      <c r="AE230" s="529"/>
      <c r="AF230" s="529"/>
      <c r="AG230" s="529"/>
      <c r="AH230" s="529"/>
      <c r="AI230" s="529"/>
      <c r="AJ230" s="529"/>
      <c r="AK230" s="529"/>
      <c r="AL230" s="529"/>
      <c r="AM230" s="263"/>
      <c r="AN230" s="129"/>
      <c r="AO230" s="130"/>
      <c r="AP230" s="130"/>
      <c r="AQ230" s="130"/>
      <c r="AR230" s="130"/>
      <c r="AS230" s="131"/>
      <c r="AT230" s="130"/>
      <c r="AU230" s="132"/>
      <c r="AV230" s="133"/>
      <c r="AW230" s="134"/>
      <c r="AX230" s="139"/>
      <c r="AY230" s="842"/>
      <c r="AZ230" s="127"/>
      <c r="BA230" s="127"/>
      <c r="BB230" s="127"/>
      <c r="BC230" s="127"/>
    </row>
    <row r="231" spans="1:55" ht="12.75">
      <c r="A231" s="83">
        <v>40798</v>
      </c>
      <c r="B231" s="142" t="s">
        <v>366</v>
      </c>
      <c r="C231" s="1036"/>
      <c r="D231" s="1057"/>
      <c r="E231" s="834"/>
      <c r="F231" s="866" t="s">
        <v>637</v>
      </c>
      <c r="G231" s="1078">
        <f t="shared" si="18"/>
        <v>395.8</v>
      </c>
      <c r="H231" s="1012"/>
      <c r="I231" s="825"/>
      <c r="J231" s="835"/>
      <c r="K231" s="837"/>
      <c r="L231" s="838"/>
      <c r="M231" s="835"/>
      <c r="N231" s="839"/>
      <c r="O231" s="835"/>
      <c r="P231" s="840">
        <v>395.8</v>
      </c>
      <c r="Q231" s="128"/>
      <c r="R231" s="841"/>
      <c r="S231" s="529"/>
      <c r="T231" s="529"/>
      <c r="U231" s="529"/>
      <c r="V231" s="529"/>
      <c r="W231" s="529"/>
      <c r="X231" s="529"/>
      <c r="Y231" s="529"/>
      <c r="Z231" s="529"/>
      <c r="AA231" s="529"/>
      <c r="AB231" s="529"/>
      <c r="AC231" s="529"/>
      <c r="AD231" s="529"/>
      <c r="AE231" s="529"/>
      <c r="AF231" s="529"/>
      <c r="AG231" s="529"/>
      <c r="AH231" s="529"/>
      <c r="AI231" s="529"/>
      <c r="AJ231" s="529"/>
      <c r="AK231" s="529"/>
      <c r="AL231" s="529"/>
      <c r="AM231" s="263"/>
      <c r="AN231" s="129"/>
      <c r="AO231" s="130"/>
      <c r="AP231" s="130"/>
      <c r="AQ231" s="130"/>
      <c r="AR231" s="130"/>
      <c r="AS231" s="131"/>
      <c r="AT231" s="130"/>
      <c r="AU231" s="132"/>
      <c r="AV231" s="133"/>
      <c r="AW231" s="134"/>
      <c r="AX231" s="139"/>
      <c r="AY231" s="842"/>
      <c r="AZ231" s="127"/>
      <c r="BA231" s="127"/>
      <c r="BB231" s="127"/>
      <c r="BC231" s="127"/>
    </row>
    <row r="232" spans="1:55" ht="12.75">
      <c r="A232" s="83">
        <v>40617</v>
      </c>
      <c r="B232" s="142" t="s">
        <v>400</v>
      </c>
      <c r="C232" s="1036"/>
      <c r="D232" s="1057"/>
      <c r="E232" s="834" t="s">
        <v>357</v>
      </c>
      <c r="F232" s="866" t="s">
        <v>358</v>
      </c>
      <c r="G232" s="1078">
        <f t="shared" si="18"/>
        <v>1800</v>
      </c>
      <c r="H232" s="1012"/>
      <c r="I232" s="836">
        <v>1800</v>
      </c>
      <c r="J232" s="835"/>
      <c r="K232" s="837"/>
      <c r="L232" s="838"/>
      <c r="M232" s="835"/>
      <c r="N232" s="839"/>
      <c r="O232" s="835"/>
      <c r="P232" s="840"/>
      <c r="Q232" s="128"/>
      <c r="R232" s="841"/>
      <c r="S232" s="529"/>
      <c r="T232" s="529"/>
      <c r="U232" s="529"/>
      <c r="V232" s="529"/>
      <c r="W232" s="529"/>
      <c r="X232" s="529"/>
      <c r="Y232" s="529"/>
      <c r="Z232" s="529"/>
      <c r="AA232" s="529"/>
      <c r="AB232" s="529"/>
      <c r="AC232" s="529"/>
      <c r="AD232" s="529"/>
      <c r="AE232" s="529"/>
      <c r="AF232" s="529"/>
      <c r="AG232" s="529"/>
      <c r="AH232" s="529"/>
      <c r="AI232" s="529"/>
      <c r="AJ232" s="529"/>
      <c r="AK232" s="529"/>
      <c r="AL232" s="529"/>
      <c r="AM232" s="263"/>
      <c r="AN232" s="129"/>
      <c r="AO232" s="130"/>
      <c r="AP232" s="130"/>
      <c r="AQ232" s="130"/>
      <c r="AR232" s="130"/>
      <c r="AS232" s="131"/>
      <c r="AT232" s="130"/>
      <c r="AU232" s="132"/>
      <c r="AV232" s="133"/>
      <c r="AW232" s="134"/>
      <c r="AX232" s="139"/>
      <c r="AY232" s="842"/>
      <c r="AZ232" s="127"/>
      <c r="BA232" s="127"/>
      <c r="BB232" s="127"/>
      <c r="BC232" s="127"/>
    </row>
    <row r="233" spans="1:55" ht="12.75">
      <c r="A233" s="83">
        <v>40612</v>
      </c>
      <c r="B233" s="142" t="s">
        <v>370</v>
      </c>
      <c r="C233" s="1036"/>
      <c r="D233" s="1057"/>
      <c r="E233" s="834" t="s">
        <v>488</v>
      </c>
      <c r="F233" s="866" t="s">
        <v>365</v>
      </c>
      <c r="G233" s="1078">
        <f t="shared" si="18"/>
        <v>1800</v>
      </c>
      <c r="H233" s="1012"/>
      <c r="I233" s="836"/>
      <c r="J233" s="835"/>
      <c r="K233" s="837"/>
      <c r="L233" s="838"/>
      <c r="M233" s="835">
        <v>1800</v>
      </c>
      <c r="N233" s="839"/>
      <c r="O233" s="835"/>
      <c r="P233" s="840"/>
      <c r="Q233" s="128"/>
      <c r="R233" s="841"/>
      <c r="S233" s="529"/>
      <c r="T233" s="529"/>
      <c r="U233" s="529"/>
      <c r="V233" s="529"/>
      <c r="W233" s="529"/>
      <c r="X233" s="529"/>
      <c r="Y233" s="529"/>
      <c r="Z233" s="529"/>
      <c r="AA233" s="529"/>
      <c r="AB233" s="529"/>
      <c r="AC233" s="529"/>
      <c r="AD233" s="529"/>
      <c r="AE233" s="529"/>
      <c r="AF233" s="529"/>
      <c r="AG233" s="529"/>
      <c r="AH233" s="529"/>
      <c r="AI233" s="529"/>
      <c r="AJ233" s="529"/>
      <c r="AK233" s="529"/>
      <c r="AL233" s="529"/>
      <c r="AM233" s="263"/>
      <c r="AN233" s="129"/>
      <c r="AO233" s="130"/>
      <c r="AP233" s="130"/>
      <c r="AQ233" s="130"/>
      <c r="AR233" s="130"/>
      <c r="AS233" s="131"/>
      <c r="AT233" s="130"/>
      <c r="AU233" s="132"/>
      <c r="AV233" s="133"/>
      <c r="AW233" s="134"/>
      <c r="AX233" s="139"/>
      <c r="AY233" s="842"/>
      <c r="AZ233" s="127"/>
      <c r="BA233" s="127"/>
      <c r="BB233" s="127"/>
      <c r="BC233" s="127"/>
    </row>
    <row r="234" spans="1:55" ht="12.75">
      <c r="A234" s="83">
        <v>40574</v>
      </c>
      <c r="B234" s="142" t="s">
        <v>400</v>
      </c>
      <c r="C234" s="1036"/>
      <c r="D234" s="1057"/>
      <c r="E234" s="834" t="s">
        <v>359</v>
      </c>
      <c r="F234" s="866" t="s">
        <v>360</v>
      </c>
      <c r="G234" s="1078">
        <f t="shared" si="18"/>
        <v>1000</v>
      </c>
      <c r="H234" s="1012"/>
      <c r="I234" s="836">
        <v>1000</v>
      </c>
      <c r="J234" s="835"/>
      <c r="K234" s="837"/>
      <c r="L234" s="838"/>
      <c r="M234" s="835"/>
      <c r="N234" s="839"/>
      <c r="O234" s="835"/>
      <c r="P234" s="840"/>
      <c r="Q234" s="128"/>
      <c r="R234" s="841"/>
      <c r="S234" s="529"/>
      <c r="T234" s="529"/>
      <c r="U234" s="529"/>
      <c r="V234" s="529"/>
      <c r="W234" s="529"/>
      <c r="X234" s="529"/>
      <c r="Y234" s="529"/>
      <c r="Z234" s="529"/>
      <c r="AA234" s="529"/>
      <c r="AB234" s="529"/>
      <c r="AC234" s="529"/>
      <c r="AD234" s="529"/>
      <c r="AE234" s="529"/>
      <c r="AF234" s="529"/>
      <c r="AG234" s="529"/>
      <c r="AH234" s="529"/>
      <c r="AI234" s="529"/>
      <c r="AJ234" s="529"/>
      <c r="AK234" s="529"/>
      <c r="AL234" s="529"/>
      <c r="AM234" s="263"/>
      <c r="AN234" s="129"/>
      <c r="AO234" s="130"/>
      <c r="AP234" s="130"/>
      <c r="AQ234" s="130"/>
      <c r="AR234" s="130"/>
      <c r="AS234" s="131"/>
      <c r="AT234" s="130"/>
      <c r="AU234" s="132"/>
      <c r="AV234" s="133"/>
      <c r="AW234" s="134"/>
      <c r="AX234" s="139"/>
      <c r="AY234" s="842"/>
      <c r="AZ234" s="127"/>
      <c r="BA234" s="127"/>
      <c r="BB234" s="127"/>
      <c r="BC234" s="127"/>
    </row>
    <row r="235" spans="1:55" ht="25.5">
      <c r="A235" s="83">
        <v>40667</v>
      </c>
      <c r="B235" s="142" t="s">
        <v>400</v>
      </c>
      <c r="C235" s="1035"/>
      <c r="D235" s="1"/>
      <c r="E235" s="834" t="s">
        <v>169</v>
      </c>
      <c r="F235" s="867" t="s">
        <v>156</v>
      </c>
      <c r="G235" s="1078">
        <f t="shared" si="18"/>
        <v>700</v>
      </c>
      <c r="H235" s="1012"/>
      <c r="I235" s="836">
        <v>700</v>
      </c>
      <c r="J235" s="835"/>
      <c r="K235" s="837"/>
      <c r="L235" s="838"/>
      <c r="M235" s="835"/>
      <c r="N235" s="839"/>
      <c r="O235" s="835"/>
      <c r="P235" s="840"/>
      <c r="Q235" s="128"/>
      <c r="R235" s="841"/>
      <c r="S235" s="529"/>
      <c r="T235" s="529"/>
      <c r="U235" s="529"/>
      <c r="V235" s="529"/>
      <c r="W235" s="529"/>
      <c r="X235" s="529"/>
      <c r="Y235" s="529"/>
      <c r="Z235" s="529"/>
      <c r="AA235" s="529"/>
      <c r="AB235" s="529"/>
      <c r="AC235" s="529"/>
      <c r="AD235" s="529"/>
      <c r="AE235" s="529"/>
      <c r="AF235" s="529"/>
      <c r="AG235" s="529"/>
      <c r="AH235" s="529"/>
      <c r="AI235" s="529"/>
      <c r="AJ235" s="529"/>
      <c r="AK235" s="529"/>
      <c r="AL235" s="529"/>
      <c r="AM235" s="263"/>
      <c r="AN235" s="129"/>
      <c r="AO235" s="130"/>
      <c r="AP235" s="130"/>
      <c r="AQ235" s="130"/>
      <c r="AR235" s="130"/>
      <c r="AS235" s="131"/>
      <c r="AT235" s="130"/>
      <c r="AU235" s="132"/>
      <c r="AV235" s="133"/>
      <c r="AW235" s="134"/>
      <c r="AX235" s="139"/>
      <c r="AY235" s="842"/>
      <c r="AZ235" s="127"/>
      <c r="BA235" s="127"/>
      <c r="BB235" s="127"/>
      <c r="BC235" s="127"/>
    </row>
    <row r="236" spans="1:55" ht="12.75">
      <c r="A236" s="83">
        <v>40623</v>
      </c>
      <c r="B236" s="142" t="s">
        <v>400</v>
      </c>
      <c r="C236" s="1036"/>
      <c r="D236" s="1057"/>
      <c r="E236" s="834" t="s">
        <v>431</v>
      </c>
      <c r="F236" s="866" t="s">
        <v>714</v>
      </c>
      <c r="G236" s="1078">
        <f t="shared" si="18"/>
        <v>500</v>
      </c>
      <c r="H236" s="1012"/>
      <c r="I236" s="836">
        <v>500</v>
      </c>
      <c r="J236" s="835"/>
      <c r="K236" s="837"/>
      <c r="L236" s="838"/>
      <c r="M236" s="835"/>
      <c r="N236" s="839"/>
      <c r="O236" s="835"/>
      <c r="P236" s="840"/>
      <c r="Q236" s="128"/>
      <c r="R236" s="841"/>
      <c r="S236" s="529"/>
      <c r="T236" s="529"/>
      <c r="U236" s="529"/>
      <c r="V236" s="529"/>
      <c r="W236" s="529"/>
      <c r="X236" s="529"/>
      <c r="Y236" s="529"/>
      <c r="Z236" s="529"/>
      <c r="AA236" s="529"/>
      <c r="AB236" s="529"/>
      <c r="AC236" s="529"/>
      <c r="AD236" s="529"/>
      <c r="AE236" s="529"/>
      <c r="AF236" s="529"/>
      <c r="AG236" s="529"/>
      <c r="AH236" s="529"/>
      <c r="AI236" s="529"/>
      <c r="AJ236" s="529"/>
      <c r="AK236" s="529"/>
      <c r="AL236" s="529"/>
      <c r="AM236" s="263"/>
      <c r="AN236" s="129"/>
      <c r="AO236" s="130"/>
      <c r="AP236" s="130"/>
      <c r="AQ236" s="130"/>
      <c r="AR236" s="130"/>
      <c r="AS236" s="131"/>
      <c r="AT236" s="130"/>
      <c r="AU236" s="132"/>
      <c r="AV236" s="133"/>
      <c r="AW236" s="134"/>
      <c r="AX236" s="139"/>
      <c r="AY236" s="842"/>
      <c r="AZ236" s="127"/>
      <c r="BA236" s="127"/>
      <c r="BB236" s="127"/>
      <c r="BC236" s="127"/>
    </row>
    <row r="237" spans="1:55" ht="12.75">
      <c r="A237" s="654" t="s">
        <v>715</v>
      </c>
      <c r="B237" s="142" t="s">
        <v>400</v>
      </c>
      <c r="C237" s="1036"/>
      <c r="D237" s="1057"/>
      <c r="E237" s="834"/>
      <c r="F237" s="866" t="s">
        <v>501</v>
      </c>
      <c r="G237" s="1078">
        <f t="shared" si="18"/>
        <v>650</v>
      </c>
      <c r="H237" s="1012"/>
      <c r="I237" s="836">
        <f>500+150</f>
        <v>650</v>
      </c>
      <c r="J237" s="835"/>
      <c r="K237" s="837"/>
      <c r="L237" s="838"/>
      <c r="M237" s="835"/>
      <c r="N237" s="839"/>
      <c r="O237" s="835"/>
      <c r="P237" s="840"/>
      <c r="Q237" s="128"/>
      <c r="R237" s="841"/>
      <c r="S237" s="529"/>
      <c r="T237" s="529"/>
      <c r="U237" s="529"/>
      <c r="V237" s="529"/>
      <c r="W237" s="529"/>
      <c r="X237" s="529"/>
      <c r="Y237" s="529"/>
      <c r="Z237" s="529"/>
      <c r="AA237" s="529"/>
      <c r="AB237" s="529"/>
      <c r="AC237" s="529"/>
      <c r="AD237" s="529"/>
      <c r="AE237" s="529"/>
      <c r="AF237" s="529"/>
      <c r="AG237" s="529"/>
      <c r="AH237" s="529"/>
      <c r="AI237" s="529"/>
      <c r="AJ237" s="529"/>
      <c r="AK237" s="529"/>
      <c r="AL237" s="529"/>
      <c r="AM237" s="263"/>
      <c r="AN237" s="129"/>
      <c r="AO237" s="130"/>
      <c r="AP237" s="130"/>
      <c r="AQ237" s="130"/>
      <c r="AR237" s="130"/>
      <c r="AS237" s="131"/>
      <c r="AT237" s="130"/>
      <c r="AU237" s="132"/>
      <c r="AV237" s="133"/>
      <c r="AW237" s="134"/>
      <c r="AX237" s="139"/>
      <c r="AY237" s="842"/>
      <c r="AZ237" s="127"/>
      <c r="BA237" s="127"/>
      <c r="BB237" s="127"/>
      <c r="BC237" s="127"/>
    </row>
    <row r="238" spans="1:55" ht="12.75">
      <c r="A238" s="83" t="s">
        <v>650</v>
      </c>
      <c r="B238" s="142" t="s">
        <v>25</v>
      </c>
      <c r="C238" s="1036"/>
      <c r="D238" s="1057"/>
      <c r="E238" s="834" t="s">
        <v>437</v>
      </c>
      <c r="F238" s="866" t="s">
        <v>75</v>
      </c>
      <c r="G238" s="1078">
        <f t="shared" si="18"/>
        <v>360</v>
      </c>
      <c r="H238" s="1012"/>
      <c r="I238" s="836"/>
      <c r="J238" s="835"/>
      <c r="K238" s="837"/>
      <c r="L238" s="838"/>
      <c r="M238" s="835"/>
      <c r="N238" s="737">
        <f>330+30</f>
        <v>360</v>
      </c>
      <c r="O238" s="835"/>
      <c r="P238" s="840"/>
      <c r="Q238" s="128"/>
      <c r="R238" s="841"/>
      <c r="S238" s="529"/>
      <c r="T238" s="529"/>
      <c r="U238" s="529"/>
      <c r="V238" s="529"/>
      <c r="W238" s="529"/>
      <c r="X238" s="529"/>
      <c r="Y238" s="529"/>
      <c r="Z238" s="529"/>
      <c r="AA238" s="529"/>
      <c r="AB238" s="529"/>
      <c r="AC238" s="529"/>
      <c r="AD238" s="529"/>
      <c r="AE238" s="529"/>
      <c r="AF238" s="529"/>
      <c r="AG238" s="529"/>
      <c r="AH238" s="529"/>
      <c r="AI238" s="529"/>
      <c r="AJ238" s="529"/>
      <c r="AK238" s="529"/>
      <c r="AL238" s="529"/>
      <c r="AM238" s="263"/>
      <c r="AN238" s="129"/>
      <c r="AO238" s="130"/>
      <c r="AP238" s="130"/>
      <c r="AQ238" s="130"/>
      <c r="AR238" s="130"/>
      <c r="AS238" s="131"/>
      <c r="AT238" s="130"/>
      <c r="AU238" s="132"/>
      <c r="AV238" s="133"/>
      <c r="AW238" s="134"/>
      <c r="AX238" s="139"/>
      <c r="AY238" s="842"/>
      <c r="AZ238" s="127"/>
      <c r="BA238" s="127"/>
      <c r="BB238" s="127"/>
      <c r="BC238" s="127"/>
    </row>
    <row r="239" spans="1:55" ht="12.75">
      <c r="A239" s="83">
        <v>40640</v>
      </c>
      <c r="B239" s="142" t="s">
        <v>25</v>
      </c>
      <c r="C239" s="1036"/>
      <c r="D239" s="1057"/>
      <c r="E239" s="834" t="s">
        <v>109</v>
      </c>
      <c r="F239" s="866" t="s">
        <v>389</v>
      </c>
      <c r="G239" s="1078">
        <f t="shared" si="18"/>
        <v>220</v>
      </c>
      <c r="H239" s="1012"/>
      <c r="I239" s="836"/>
      <c r="J239" s="835"/>
      <c r="K239" s="837"/>
      <c r="L239" s="838"/>
      <c r="M239" s="835"/>
      <c r="N239" s="839">
        <v>220</v>
      </c>
      <c r="O239" s="835"/>
      <c r="P239" s="840"/>
      <c r="Q239" s="128"/>
      <c r="R239" s="841"/>
      <c r="S239" s="529"/>
      <c r="T239" s="529"/>
      <c r="U239" s="529"/>
      <c r="V239" s="529"/>
      <c r="W239" s="529"/>
      <c r="X239" s="529"/>
      <c r="Y239" s="529"/>
      <c r="Z239" s="529"/>
      <c r="AA239" s="529"/>
      <c r="AB239" s="529"/>
      <c r="AC239" s="529"/>
      <c r="AD239" s="529"/>
      <c r="AE239" s="529"/>
      <c r="AF239" s="529"/>
      <c r="AG239" s="529"/>
      <c r="AH239" s="529"/>
      <c r="AI239" s="529"/>
      <c r="AJ239" s="529"/>
      <c r="AK239" s="529"/>
      <c r="AL239" s="529"/>
      <c r="AM239" s="263"/>
      <c r="AN239" s="129"/>
      <c r="AO239" s="130"/>
      <c r="AP239" s="130"/>
      <c r="AQ239" s="130"/>
      <c r="AR239" s="130"/>
      <c r="AS239" s="131"/>
      <c r="AT239" s="130"/>
      <c r="AU239" s="132"/>
      <c r="AV239" s="133"/>
      <c r="AW239" s="134"/>
      <c r="AX239" s="139"/>
      <c r="AY239" s="842"/>
      <c r="AZ239" s="127"/>
      <c r="BA239" s="127"/>
      <c r="BB239" s="127"/>
      <c r="BC239" s="127"/>
    </row>
    <row r="240" spans="1:55" ht="12.75">
      <c r="A240" s="83" t="s">
        <v>651</v>
      </c>
      <c r="B240" s="142" t="s">
        <v>25</v>
      </c>
      <c r="C240" s="1036"/>
      <c r="D240" s="1057"/>
      <c r="E240" s="834" t="s">
        <v>528</v>
      </c>
      <c r="F240" s="866" t="s">
        <v>390</v>
      </c>
      <c r="G240" s="1078">
        <f t="shared" si="18"/>
        <v>429</v>
      </c>
      <c r="H240" s="1012"/>
      <c r="I240" s="836"/>
      <c r="J240" s="835"/>
      <c r="K240" s="837"/>
      <c r="L240" s="838"/>
      <c r="M240" s="835"/>
      <c r="N240" s="839">
        <f>400+29</f>
        <v>429</v>
      </c>
      <c r="O240" s="835"/>
      <c r="P240" s="840"/>
      <c r="Q240" s="128"/>
      <c r="R240" s="841"/>
      <c r="S240" s="529"/>
      <c r="T240" s="529"/>
      <c r="U240" s="529"/>
      <c r="V240" s="529"/>
      <c r="W240" s="529"/>
      <c r="X240" s="529"/>
      <c r="Y240" s="529"/>
      <c r="Z240" s="529"/>
      <c r="AA240" s="529"/>
      <c r="AB240" s="529"/>
      <c r="AC240" s="529"/>
      <c r="AD240" s="529"/>
      <c r="AE240" s="529"/>
      <c r="AF240" s="529"/>
      <c r="AG240" s="529"/>
      <c r="AH240" s="529"/>
      <c r="AI240" s="529"/>
      <c r="AJ240" s="529"/>
      <c r="AK240" s="529"/>
      <c r="AL240" s="529"/>
      <c r="AM240" s="263"/>
      <c r="AN240" s="129"/>
      <c r="AO240" s="130"/>
      <c r="AP240" s="130"/>
      <c r="AQ240" s="130"/>
      <c r="AR240" s="130"/>
      <c r="AS240" s="131"/>
      <c r="AT240" s="130"/>
      <c r="AU240" s="132"/>
      <c r="AV240" s="133"/>
      <c r="AW240" s="134"/>
      <c r="AX240" s="139"/>
      <c r="AY240" s="842"/>
      <c r="AZ240" s="127"/>
      <c r="BA240" s="127"/>
      <c r="BB240" s="127"/>
      <c r="BC240" s="127"/>
    </row>
    <row r="241" spans="1:55" ht="12.75">
      <c r="A241" s="83">
        <v>40813</v>
      </c>
      <c r="B241" s="142" t="s">
        <v>25</v>
      </c>
      <c r="C241" s="1036"/>
      <c r="D241" s="1057"/>
      <c r="E241" s="834"/>
      <c r="F241" s="866"/>
      <c r="G241" s="1078">
        <f t="shared" si="18"/>
        <v>0</v>
      </c>
      <c r="H241" s="1012"/>
      <c r="I241" s="836"/>
      <c r="J241" s="835"/>
      <c r="K241" s="837"/>
      <c r="L241" s="838"/>
      <c r="M241" s="835"/>
      <c r="N241" s="839"/>
      <c r="O241" s="835"/>
      <c r="P241" s="840"/>
      <c r="Q241" s="128"/>
      <c r="R241" s="841"/>
      <c r="S241" s="529"/>
      <c r="T241" s="529"/>
      <c r="U241" s="529"/>
      <c r="V241" s="529"/>
      <c r="W241" s="529"/>
      <c r="X241" s="529"/>
      <c r="Y241" s="529"/>
      <c r="Z241" s="529"/>
      <c r="AA241" s="529"/>
      <c r="AB241" s="529"/>
      <c r="AC241" s="529"/>
      <c r="AD241" s="529"/>
      <c r="AE241" s="529"/>
      <c r="AF241" s="529"/>
      <c r="AG241" s="529"/>
      <c r="AH241" s="529"/>
      <c r="AI241" s="529"/>
      <c r="AJ241" s="529"/>
      <c r="AK241" s="529"/>
      <c r="AL241" s="529"/>
      <c r="AM241" s="263"/>
      <c r="AN241" s="129"/>
      <c r="AO241" s="130"/>
      <c r="AP241" s="130"/>
      <c r="AQ241" s="130"/>
      <c r="AR241" s="130"/>
      <c r="AS241" s="131"/>
      <c r="AT241" s="130"/>
      <c r="AU241" s="132"/>
      <c r="AV241" s="133"/>
      <c r="AW241" s="134"/>
      <c r="AX241" s="139"/>
      <c r="AY241" s="842"/>
      <c r="AZ241" s="127"/>
      <c r="BA241" s="127"/>
      <c r="BB241" s="127"/>
      <c r="BC241" s="127"/>
    </row>
    <row r="242" spans="1:55" ht="12.75">
      <c r="A242" s="83">
        <v>40813</v>
      </c>
      <c r="B242" s="142" t="s">
        <v>25</v>
      </c>
      <c r="C242" s="1036"/>
      <c r="D242" s="1057"/>
      <c r="E242" s="834"/>
      <c r="F242" s="866"/>
      <c r="G242" s="1078">
        <f t="shared" si="18"/>
        <v>0</v>
      </c>
      <c r="H242" s="1012"/>
      <c r="I242" s="836"/>
      <c r="J242" s="835"/>
      <c r="K242" s="837"/>
      <c r="L242" s="838"/>
      <c r="M242" s="835"/>
      <c r="N242" s="839"/>
      <c r="O242" s="835"/>
      <c r="P242" s="840"/>
      <c r="Q242" s="128"/>
      <c r="R242" s="841"/>
      <c r="S242" s="529"/>
      <c r="T242" s="529"/>
      <c r="U242" s="529"/>
      <c r="V242" s="529"/>
      <c r="W242" s="529"/>
      <c r="X242" s="529"/>
      <c r="Y242" s="529"/>
      <c r="Z242" s="529"/>
      <c r="AA242" s="529"/>
      <c r="AB242" s="529"/>
      <c r="AC242" s="529"/>
      <c r="AD242" s="529"/>
      <c r="AE242" s="529"/>
      <c r="AF242" s="529"/>
      <c r="AG242" s="529"/>
      <c r="AH242" s="529"/>
      <c r="AI242" s="529"/>
      <c r="AJ242" s="529"/>
      <c r="AK242" s="529"/>
      <c r="AL242" s="529"/>
      <c r="AM242" s="263"/>
      <c r="AN242" s="129"/>
      <c r="AO242" s="130"/>
      <c r="AP242" s="130"/>
      <c r="AQ242" s="130"/>
      <c r="AR242" s="130"/>
      <c r="AS242" s="131"/>
      <c r="AT242" s="130"/>
      <c r="AU242" s="132"/>
      <c r="AV242" s="133"/>
      <c r="AW242" s="134"/>
      <c r="AX242" s="139"/>
      <c r="AY242" s="842"/>
      <c r="AZ242" s="127"/>
      <c r="BA242" s="127"/>
      <c r="BB242" s="127"/>
      <c r="BC242" s="127"/>
    </row>
    <row r="243" spans="1:55" ht="12.75">
      <c r="A243" s="83">
        <v>40612</v>
      </c>
      <c r="B243" s="142" t="s">
        <v>398</v>
      </c>
      <c r="C243" s="1036"/>
      <c r="D243" s="1057"/>
      <c r="E243" s="834" t="s">
        <v>59</v>
      </c>
      <c r="F243" s="866" t="s">
        <v>361</v>
      </c>
      <c r="G243" s="1078">
        <f t="shared" si="18"/>
        <v>200</v>
      </c>
      <c r="H243" s="1012"/>
      <c r="I243" s="836"/>
      <c r="J243" s="835">
        <v>200</v>
      </c>
      <c r="K243" s="837"/>
      <c r="L243" s="838"/>
      <c r="M243" s="835"/>
      <c r="N243" s="839"/>
      <c r="O243" s="835"/>
      <c r="P243" s="840"/>
      <c r="Q243" s="128"/>
      <c r="R243" s="841"/>
      <c r="S243" s="529"/>
      <c r="T243" s="529"/>
      <c r="U243" s="529"/>
      <c r="V243" s="529"/>
      <c r="W243" s="529"/>
      <c r="X243" s="529"/>
      <c r="Y243" s="529"/>
      <c r="Z243" s="529"/>
      <c r="AA243" s="529"/>
      <c r="AB243" s="529"/>
      <c r="AC243" s="529"/>
      <c r="AD243" s="529"/>
      <c r="AE243" s="529"/>
      <c r="AF243" s="529"/>
      <c r="AG243" s="529"/>
      <c r="AH243" s="529"/>
      <c r="AI243" s="529"/>
      <c r="AJ243" s="529"/>
      <c r="AK243" s="529"/>
      <c r="AL243" s="529"/>
      <c r="AM243" s="263"/>
      <c r="AN243" s="129"/>
      <c r="AO243" s="130"/>
      <c r="AP243" s="130"/>
      <c r="AQ243" s="130"/>
      <c r="AR243" s="130"/>
      <c r="AS243" s="131"/>
      <c r="AT243" s="130"/>
      <c r="AU243" s="132"/>
      <c r="AV243" s="133"/>
      <c r="AW243" s="134"/>
      <c r="AX243" s="139"/>
      <c r="AY243" s="842"/>
      <c r="AZ243" s="127"/>
      <c r="BA243" s="127"/>
      <c r="BB243" s="127"/>
      <c r="BC243" s="127"/>
    </row>
    <row r="244" spans="1:55" ht="12.75">
      <c r="A244" s="83">
        <v>40785</v>
      </c>
      <c r="B244" s="142" t="s">
        <v>366</v>
      </c>
      <c r="C244" s="1036"/>
      <c r="D244" s="1057"/>
      <c r="E244" s="834" t="s">
        <v>629</v>
      </c>
      <c r="F244" s="866" t="s">
        <v>630</v>
      </c>
      <c r="G244" s="1078">
        <f t="shared" si="18"/>
        <v>350</v>
      </c>
      <c r="H244" s="1012"/>
      <c r="I244" s="836"/>
      <c r="J244" s="835"/>
      <c r="K244" s="837"/>
      <c r="L244" s="838"/>
      <c r="M244" s="835"/>
      <c r="N244" s="839"/>
      <c r="O244" s="835"/>
      <c r="P244" s="840">
        <v>350</v>
      </c>
      <c r="Q244" s="128"/>
      <c r="R244" s="841"/>
      <c r="S244" s="529"/>
      <c r="T244" s="529"/>
      <c r="U244" s="529"/>
      <c r="V244" s="529"/>
      <c r="W244" s="529"/>
      <c r="X244" s="529"/>
      <c r="Y244" s="529"/>
      <c r="Z244" s="529"/>
      <c r="AA244" s="529"/>
      <c r="AB244" s="529"/>
      <c r="AC244" s="529"/>
      <c r="AD244" s="529"/>
      <c r="AE244" s="529"/>
      <c r="AF244" s="529"/>
      <c r="AG244" s="529"/>
      <c r="AH244" s="529"/>
      <c r="AI244" s="529"/>
      <c r="AJ244" s="529"/>
      <c r="AK244" s="529"/>
      <c r="AL244" s="529"/>
      <c r="AM244" s="263"/>
      <c r="AN244" s="129"/>
      <c r="AO244" s="130"/>
      <c r="AP244" s="130"/>
      <c r="AQ244" s="130"/>
      <c r="AR244" s="130"/>
      <c r="AS244" s="131"/>
      <c r="AT244" s="130"/>
      <c r="AU244" s="132"/>
      <c r="AV244" s="133"/>
      <c r="AW244" s="134"/>
      <c r="AX244" s="139"/>
      <c r="AY244" s="842"/>
      <c r="AZ244" s="127"/>
      <c r="BA244" s="127"/>
      <c r="BB244" s="127"/>
      <c r="BC244" s="127"/>
    </row>
    <row r="245" spans="1:55" ht="12.75">
      <c r="A245" s="83">
        <v>40640</v>
      </c>
      <c r="B245" s="142" t="s">
        <v>25</v>
      </c>
      <c r="C245" s="1031"/>
      <c r="D245" s="681"/>
      <c r="E245" s="834" t="s">
        <v>85</v>
      </c>
      <c r="F245" s="351" t="s">
        <v>391</v>
      </c>
      <c r="G245" s="1078">
        <f t="shared" si="18"/>
        <v>350</v>
      </c>
      <c r="H245" s="1012"/>
      <c r="I245" s="836"/>
      <c r="J245" s="835"/>
      <c r="K245" s="837"/>
      <c r="L245" s="838"/>
      <c r="M245" s="835"/>
      <c r="N245" s="839">
        <v>350</v>
      </c>
      <c r="O245" s="835"/>
      <c r="P245" s="840"/>
      <c r="Q245" s="128"/>
      <c r="R245" s="841"/>
      <c r="S245" s="529"/>
      <c r="T245" s="529"/>
      <c r="U245" s="529"/>
      <c r="V245" s="529"/>
      <c r="W245" s="529"/>
      <c r="X245" s="529"/>
      <c r="Y245" s="529"/>
      <c r="Z245" s="529"/>
      <c r="AA245" s="529"/>
      <c r="AB245" s="529"/>
      <c r="AC245" s="529"/>
      <c r="AD245" s="529"/>
      <c r="AE245" s="529"/>
      <c r="AF245" s="529"/>
      <c r="AG245" s="529"/>
      <c r="AH245" s="529"/>
      <c r="AI245" s="529"/>
      <c r="AJ245" s="529"/>
      <c r="AK245" s="529"/>
      <c r="AL245" s="529"/>
      <c r="AM245" s="263"/>
      <c r="AN245" s="129"/>
      <c r="AO245" s="130"/>
      <c r="AP245" s="130"/>
      <c r="AQ245" s="130"/>
      <c r="AR245" s="130"/>
      <c r="AS245" s="131"/>
      <c r="AT245" s="130"/>
      <c r="AU245" s="132"/>
      <c r="AV245" s="133"/>
      <c r="AW245" s="134"/>
      <c r="AX245" s="139"/>
      <c r="AY245" s="842"/>
      <c r="AZ245" s="127"/>
      <c r="BA245" s="127"/>
      <c r="BB245" s="127"/>
      <c r="BC245" s="127"/>
    </row>
    <row r="246" spans="1:55" ht="12.75">
      <c r="A246" s="83" t="s">
        <v>651</v>
      </c>
      <c r="B246" s="142" t="s">
        <v>25</v>
      </c>
      <c r="C246" s="1031"/>
      <c r="D246" s="681"/>
      <c r="E246" s="834"/>
      <c r="F246" s="351" t="s">
        <v>652</v>
      </c>
      <c r="G246" s="1078">
        <f t="shared" si="18"/>
        <v>271</v>
      </c>
      <c r="H246" s="1012"/>
      <c r="I246" s="836"/>
      <c r="J246" s="835"/>
      <c r="K246" s="837"/>
      <c r="L246" s="838"/>
      <c r="M246" s="835"/>
      <c r="N246" s="839">
        <f>265+6</f>
        <v>271</v>
      </c>
      <c r="O246" s="835"/>
      <c r="P246" s="840"/>
      <c r="Q246" s="128"/>
      <c r="R246" s="841"/>
      <c r="S246" s="529"/>
      <c r="T246" s="529"/>
      <c r="U246" s="529"/>
      <c r="V246" s="529"/>
      <c r="W246" s="529"/>
      <c r="X246" s="529"/>
      <c r="Y246" s="529"/>
      <c r="Z246" s="529"/>
      <c r="AA246" s="529"/>
      <c r="AB246" s="529"/>
      <c r="AC246" s="529"/>
      <c r="AD246" s="529"/>
      <c r="AE246" s="529"/>
      <c r="AF246" s="529"/>
      <c r="AG246" s="529"/>
      <c r="AH246" s="529"/>
      <c r="AI246" s="529"/>
      <c r="AJ246" s="529"/>
      <c r="AK246" s="529"/>
      <c r="AL246" s="529"/>
      <c r="AM246" s="263"/>
      <c r="AN246" s="129"/>
      <c r="AO246" s="130"/>
      <c r="AP246" s="130"/>
      <c r="AQ246" s="130"/>
      <c r="AR246" s="130"/>
      <c r="AS246" s="131"/>
      <c r="AT246" s="130"/>
      <c r="AU246" s="132"/>
      <c r="AV246" s="133"/>
      <c r="AW246" s="134"/>
      <c r="AX246" s="139"/>
      <c r="AY246" s="842"/>
      <c r="AZ246" s="127"/>
      <c r="BA246" s="127"/>
      <c r="BB246" s="127"/>
      <c r="BC246" s="127"/>
    </row>
    <row r="247" spans="1:55" ht="12.75">
      <c r="A247" s="83">
        <v>40707</v>
      </c>
      <c r="B247" s="142" t="s">
        <v>400</v>
      </c>
      <c r="C247" s="1036"/>
      <c r="D247" s="1057"/>
      <c r="E247" s="834" t="s">
        <v>92</v>
      </c>
      <c r="F247" s="866" t="s">
        <v>93</v>
      </c>
      <c r="G247" s="1078">
        <f t="shared" si="18"/>
        <v>850</v>
      </c>
      <c r="H247" s="1012"/>
      <c r="I247" s="836">
        <v>850</v>
      </c>
      <c r="J247" s="835"/>
      <c r="K247" s="837"/>
      <c r="L247" s="838"/>
      <c r="M247" s="835"/>
      <c r="N247" s="839"/>
      <c r="O247" s="835"/>
      <c r="P247" s="840"/>
      <c r="Q247" s="128"/>
      <c r="R247" s="841"/>
      <c r="S247" s="529"/>
      <c r="T247" s="529"/>
      <c r="U247" s="529"/>
      <c r="V247" s="529"/>
      <c r="W247" s="529"/>
      <c r="X247" s="529"/>
      <c r="Y247" s="529"/>
      <c r="Z247" s="529"/>
      <c r="AA247" s="529"/>
      <c r="AB247" s="529"/>
      <c r="AC247" s="529"/>
      <c r="AD247" s="529"/>
      <c r="AE247" s="529"/>
      <c r="AF247" s="529"/>
      <c r="AG247" s="529"/>
      <c r="AH247" s="529"/>
      <c r="AI247" s="529"/>
      <c r="AJ247" s="529"/>
      <c r="AK247" s="529"/>
      <c r="AL247" s="529"/>
      <c r="AM247" s="263"/>
      <c r="AN247" s="129"/>
      <c r="AO247" s="130"/>
      <c r="AP247" s="130"/>
      <c r="AQ247" s="130"/>
      <c r="AR247" s="130"/>
      <c r="AS247" s="131"/>
      <c r="AT247" s="130"/>
      <c r="AU247" s="132"/>
      <c r="AV247" s="133"/>
      <c r="AW247" s="134"/>
      <c r="AX247" s="139"/>
      <c r="AY247" s="842"/>
      <c r="AZ247" s="127"/>
      <c r="BA247" s="127"/>
      <c r="BB247" s="127"/>
      <c r="BC247" s="127"/>
    </row>
    <row r="248" spans="1:55" ht="12.75">
      <c r="A248" s="83" t="s">
        <v>243</v>
      </c>
      <c r="B248" s="142" t="s">
        <v>400</v>
      </c>
      <c r="C248" s="1031"/>
      <c r="D248" s="681"/>
      <c r="E248" s="834" t="s">
        <v>220</v>
      </c>
      <c r="F248" s="866" t="s">
        <v>354</v>
      </c>
      <c r="G248" s="1078">
        <f t="shared" si="18"/>
        <v>400</v>
      </c>
      <c r="H248" s="1012"/>
      <c r="I248" s="836">
        <f>300+100</f>
        <v>400</v>
      </c>
      <c r="J248" s="835"/>
      <c r="K248" s="837"/>
      <c r="L248" s="838"/>
      <c r="M248" s="835"/>
      <c r="N248" s="839"/>
      <c r="O248" s="835"/>
      <c r="P248" s="840"/>
      <c r="Q248" s="128"/>
      <c r="R248" s="841"/>
      <c r="S248" s="529"/>
      <c r="T248" s="529"/>
      <c r="U248" s="529"/>
      <c r="V248" s="529"/>
      <c r="W248" s="529"/>
      <c r="X248" s="529"/>
      <c r="Y248" s="529"/>
      <c r="Z248" s="529"/>
      <c r="AA248" s="529"/>
      <c r="AB248" s="529"/>
      <c r="AC248" s="529"/>
      <c r="AD248" s="529"/>
      <c r="AE248" s="529"/>
      <c r="AF248" s="529"/>
      <c r="AG248" s="529"/>
      <c r="AH248" s="529"/>
      <c r="AI248" s="529"/>
      <c r="AJ248" s="529"/>
      <c r="AK248" s="529"/>
      <c r="AL248" s="529"/>
      <c r="AM248" s="263"/>
      <c r="AN248" s="129"/>
      <c r="AO248" s="130"/>
      <c r="AP248" s="130"/>
      <c r="AQ248" s="130"/>
      <c r="AR248" s="130"/>
      <c r="AS248" s="131"/>
      <c r="AT248" s="130"/>
      <c r="AU248" s="132"/>
      <c r="AV248" s="133"/>
      <c r="AW248" s="134"/>
      <c r="AX248" s="139"/>
      <c r="AY248" s="842"/>
      <c r="AZ248" s="127"/>
      <c r="BA248" s="127"/>
      <c r="BB248" s="127"/>
      <c r="BC248" s="127"/>
    </row>
    <row r="249" spans="1:55" ht="12.75">
      <c r="A249" s="654" t="s">
        <v>738</v>
      </c>
      <c r="B249" s="142" t="s">
        <v>400</v>
      </c>
      <c r="C249" s="1031"/>
      <c r="D249" s="681"/>
      <c r="E249" s="834" t="s">
        <v>105</v>
      </c>
      <c r="F249" s="351" t="s">
        <v>332</v>
      </c>
      <c r="G249" s="1078">
        <f t="shared" si="18"/>
        <v>1380</v>
      </c>
      <c r="H249" s="1012"/>
      <c r="I249" s="825">
        <f>1200+180</f>
        <v>1380</v>
      </c>
      <c r="J249" s="835"/>
      <c r="K249" s="837"/>
      <c r="L249" s="838"/>
      <c r="M249" s="835"/>
      <c r="N249" s="839"/>
      <c r="O249" s="835"/>
      <c r="P249" s="840"/>
      <c r="Q249" s="128"/>
      <c r="R249" s="841"/>
      <c r="S249" s="529"/>
      <c r="T249" s="529"/>
      <c r="U249" s="529"/>
      <c r="V249" s="529"/>
      <c r="W249" s="529"/>
      <c r="X249" s="529"/>
      <c r="Y249" s="529"/>
      <c r="Z249" s="529"/>
      <c r="AA249" s="529"/>
      <c r="AB249" s="529"/>
      <c r="AC249" s="529"/>
      <c r="AD249" s="529"/>
      <c r="AE249" s="529"/>
      <c r="AF249" s="529"/>
      <c r="AG249" s="529"/>
      <c r="AH249" s="529"/>
      <c r="AI249" s="529"/>
      <c r="AJ249" s="529"/>
      <c r="AK249" s="529"/>
      <c r="AL249" s="529"/>
      <c r="AM249" s="263"/>
      <c r="AN249" s="129"/>
      <c r="AO249" s="130"/>
      <c r="AP249" s="130"/>
      <c r="AQ249" s="130"/>
      <c r="AR249" s="130"/>
      <c r="AS249" s="131"/>
      <c r="AT249" s="130"/>
      <c r="AU249" s="132"/>
      <c r="AV249" s="133"/>
      <c r="AW249" s="134"/>
      <c r="AX249" s="139"/>
      <c r="AY249" s="842"/>
      <c r="AZ249" s="127"/>
      <c r="BA249" s="127"/>
      <c r="BB249" s="127"/>
      <c r="BC249" s="127"/>
    </row>
    <row r="250" spans="1:55" ht="12.75">
      <c r="A250" s="83">
        <v>40640</v>
      </c>
      <c r="B250" s="142" t="s">
        <v>25</v>
      </c>
      <c r="C250" s="1031"/>
      <c r="D250" s="681"/>
      <c r="E250" s="834" t="s">
        <v>86</v>
      </c>
      <c r="F250" s="351" t="s">
        <v>392</v>
      </c>
      <c r="G250" s="1078">
        <f t="shared" si="18"/>
        <v>190</v>
      </c>
      <c r="H250" s="1012"/>
      <c r="I250" s="836"/>
      <c r="J250" s="835"/>
      <c r="K250" s="837"/>
      <c r="L250" s="838"/>
      <c r="M250" s="835"/>
      <c r="N250" s="737">
        <v>190</v>
      </c>
      <c r="O250" s="835"/>
      <c r="P250" s="840"/>
      <c r="Q250" s="128"/>
      <c r="R250" s="841"/>
      <c r="S250" s="529"/>
      <c r="T250" s="529"/>
      <c r="U250" s="529"/>
      <c r="V250" s="529"/>
      <c r="W250" s="529"/>
      <c r="X250" s="529"/>
      <c r="Y250" s="529"/>
      <c r="Z250" s="529"/>
      <c r="AA250" s="529"/>
      <c r="AB250" s="529"/>
      <c r="AC250" s="529"/>
      <c r="AD250" s="529"/>
      <c r="AE250" s="529"/>
      <c r="AF250" s="529"/>
      <c r="AG250" s="529"/>
      <c r="AH250" s="529"/>
      <c r="AI250" s="529"/>
      <c r="AJ250" s="529"/>
      <c r="AK250" s="529"/>
      <c r="AL250" s="529"/>
      <c r="AM250" s="263"/>
      <c r="AN250" s="129"/>
      <c r="AO250" s="130"/>
      <c r="AP250" s="130"/>
      <c r="AQ250" s="130"/>
      <c r="AR250" s="130"/>
      <c r="AS250" s="131"/>
      <c r="AT250" s="130"/>
      <c r="AU250" s="132"/>
      <c r="AV250" s="133"/>
      <c r="AW250" s="134"/>
      <c r="AX250" s="139"/>
      <c r="AY250" s="842"/>
      <c r="AZ250" s="127"/>
      <c r="BA250" s="127"/>
      <c r="BB250" s="127"/>
      <c r="BC250" s="127"/>
    </row>
    <row r="251" spans="1:55" ht="12.75">
      <c r="A251" s="83">
        <v>40640</v>
      </c>
      <c r="B251" s="142" t="s">
        <v>400</v>
      </c>
      <c r="C251" s="1036"/>
      <c r="D251" s="1057"/>
      <c r="E251" s="834" t="s">
        <v>483</v>
      </c>
      <c r="F251" s="866" t="s">
        <v>498</v>
      </c>
      <c r="G251" s="1078">
        <f t="shared" si="18"/>
        <v>50</v>
      </c>
      <c r="H251" s="1012"/>
      <c r="I251" s="825">
        <v>50</v>
      </c>
      <c r="J251" s="835"/>
      <c r="K251" s="837"/>
      <c r="L251" s="838"/>
      <c r="M251" s="835"/>
      <c r="N251" s="839"/>
      <c r="O251" s="835"/>
      <c r="P251" s="840"/>
      <c r="Q251" s="128"/>
      <c r="R251" s="841"/>
      <c r="S251" s="529"/>
      <c r="T251" s="529"/>
      <c r="U251" s="529"/>
      <c r="V251" s="529"/>
      <c r="W251" s="529"/>
      <c r="X251" s="529"/>
      <c r="Y251" s="529"/>
      <c r="Z251" s="529"/>
      <c r="AA251" s="529"/>
      <c r="AB251" s="529"/>
      <c r="AC251" s="529"/>
      <c r="AD251" s="529"/>
      <c r="AE251" s="529"/>
      <c r="AF251" s="529"/>
      <c r="AG251" s="529"/>
      <c r="AH251" s="529"/>
      <c r="AI251" s="529"/>
      <c r="AJ251" s="529"/>
      <c r="AK251" s="529"/>
      <c r="AL251" s="529"/>
      <c r="AM251" s="263"/>
      <c r="AN251" s="129"/>
      <c r="AO251" s="130"/>
      <c r="AP251" s="130"/>
      <c r="AQ251" s="130"/>
      <c r="AR251" s="130"/>
      <c r="AS251" s="131"/>
      <c r="AT251" s="130"/>
      <c r="AU251" s="132"/>
      <c r="AV251" s="133"/>
      <c r="AW251" s="134"/>
      <c r="AX251" s="139"/>
      <c r="AY251" s="842"/>
      <c r="AZ251" s="127"/>
      <c r="BA251" s="127"/>
      <c r="BB251" s="127"/>
      <c r="BC251" s="127"/>
    </row>
    <row r="252" spans="1:55" ht="12.75">
      <c r="A252" s="83"/>
      <c r="B252" s="142"/>
      <c r="C252" s="1036"/>
      <c r="D252" s="1057"/>
      <c r="E252" s="834" t="s">
        <v>483</v>
      </c>
      <c r="F252" s="866" t="s">
        <v>483</v>
      </c>
      <c r="G252" s="1078">
        <f t="shared" si="18"/>
        <v>2500</v>
      </c>
      <c r="H252" s="1012"/>
      <c r="I252" s="825">
        <v>2500</v>
      </c>
      <c r="J252" s="835"/>
      <c r="K252" s="837"/>
      <c r="L252" s="838"/>
      <c r="M252" s="835"/>
      <c r="N252" s="839"/>
      <c r="O252" s="835"/>
      <c r="P252" s="840"/>
      <c r="Q252" s="128"/>
      <c r="R252" s="841"/>
      <c r="S252" s="529"/>
      <c r="T252" s="529"/>
      <c r="U252" s="529"/>
      <c r="V252" s="529"/>
      <c r="W252" s="529"/>
      <c r="X252" s="529"/>
      <c r="Y252" s="529"/>
      <c r="Z252" s="529"/>
      <c r="AA252" s="529"/>
      <c r="AB252" s="529"/>
      <c r="AC252" s="529"/>
      <c r="AD252" s="529"/>
      <c r="AE252" s="529"/>
      <c r="AF252" s="529"/>
      <c r="AG252" s="529"/>
      <c r="AH252" s="529"/>
      <c r="AI252" s="529"/>
      <c r="AJ252" s="529"/>
      <c r="AK252" s="529"/>
      <c r="AL252" s="529"/>
      <c r="AM252" s="263"/>
      <c r="AN252" s="129"/>
      <c r="AO252" s="130"/>
      <c r="AP252" s="130"/>
      <c r="AQ252" s="130"/>
      <c r="AR252" s="130"/>
      <c r="AS252" s="131"/>
      <c r="AT252" s="130"/>
      <c r="AU252" s="132"/>
      <c r="AV252" s="133"/>
      <c r="AW252" s="134"/>
      <c r="AX252" s="139"/>
      <c r="AY252" s="842"/>
      <c r="AZ252" s="127"/>
      <c r="BA252" s="127"/>
      <c r="BB252" s="127"/>
      <c r="BC252" s="127"/>
    </row>
    <row r="253" spans="1:55" ht="12.75">
      <c r="A253" s="83">
        <v>40668</v>
      </c>
      <c r="B253" s="142" t="s">
        <v>400</v>
      </c>
      <c r="C253" s="1036"/>
      <c r="D253" s="1057"/>
      <c r="E253" s="834" t="s">
        <v>165</v>
      </c>
      <c r="F253" s="866" t="s">
        <v>50</v>
      </c>
      <c r="G253" s="1078">
        <f t="shared" si="18"/>
        <v>100</v>
      </c>
      <c r="H253" s="1012"/>
      <c r="I253" s="825">
        <v>100</v>
      </c>
      <c r="J253" s="835"/>
      <c r="K253" s="837"/>
      <c r="L253" s="838"/>
      <c r="M253" s="835"/>
      <c r="N253" s="839"/>
      <c r="O253" s="835"/>
      <c r="P253" s="840"/>
      <c r="Q253" s="128"/>
      <c r="R253" s="841"/>
      <c r="S253" s="529"/>
      <c r="T253" s="529"/>
      <c r="U253" s="529"/>
      <c r="V253" s="529"/>
      <c r="W253" s="529"/>
      <c r="X253" s="529"/>
      <c r="Y253" s="529"/>
      <c r="Z253" s="529"/>
      <c r="AA253" s="529"/>
      <c r="AB253" s="529"/>
      <c r="AC253" s="529"/>
      <c r="AD253" s="529"/>
      <c r="AE253" s="529"/>
      <c r="AF253" s="529"/>
      <c r="AG253" s="529"/>
      <c r="AH253" s="529"/>
      <c r="AI253" s="529"/>
      <c r="AJ253" s="529"/>
      <c r="AK253" s="529"/>
      <c r="AL253" s="529"/>
      <c r="AM253" s="263"/>
      <c r="AN253" s="129"/>
      <c r="AO253" s="130"/>
      <c r="AP253" s="130"/>
      <c r="AQ253" s="130"/>
      <c r="AR253" s="130"/>
      <c r="AS253" s="131"/>
      <c r="AT253" s="130"/>
      <c r="AU253" s="132"/>
      <c r="AV253" s="133"/>
      <c r="AW253" s="134"/>
      <c r="AX253" s="139"/>
      <c r="AY253" s="842"/>
      <c r="AZ253" s="127"/>
      <c r="BA253" s="127"/>
      <c r="BB253" s="127"/>
      <c r="BC253" s="127"/>
    </row>
    <row r="254" spans="1:55" ht="12.75">
      <c r="A254" s="83" t="s">
        <v>647</v>
      </c>
      <c r="B254" s="142" t="s">
        <v>400</v>
      </c>
      <c r="C254" s="1036"/>
      <c r="D254" s="1057"/>
      <c r="E254" s="834" t="s">
        <v>499</v>
      </c>
      <c r="F254" s="866" t="s">
        <v>500</v>
      </c>
      <c r="G254" s="1078">
        <f t="shared" si="18"/>
        <v>3350</v>
      </c>
      <c r="H254" s="1012"/>
      <c r="I254" s="836">
        <f>2000+1100+250</f>
        <v>3350</v>
      </c>
      <c r="J254" s="835"/>
      <c r="K254" s="837"/>
      <c r="L254" s="838"/>
      <c r="M254" s="835"/>
      <c r="N254" s="839"/>
      <c r="O254" s="835"/>
      <c r="P254" s="840"/>
      <c r="Q254" s="128"/>
      <c r="R254" s="841"/>
      <c r="S254" s="529"/>
      <c r="T254" s="529"/>
      <c r="U254" s="529"/>
      <c r="V254" s="529"/>
      <c r="W254" s="529"/>
      <c r="X254" s="529"/>
      <c r="Y254" s="529"/>
      <c r="Z254" s="529"/>
      <c r="AA254" s="529"/>
      <c r="AB254" s="529"/>
      <c r="AC254" s="529"/>
      <c r="AD254" s="529"/>
      <c r="AE254" s="529"/>
      <c r="AF254" s="529"/>
      <c r="AG254" s="529"/>
      <c r="AH254" s="529"/>
      <c r="AI254" s="529"/>
      <c r="AJ254" s="529"/>
      <c r="AK254" s="529"/>
      <c r="AL254" s="529"/>
      <c r="AM254" s="263"/>
      <c r="AN254" s="129"/>
      <c r="AO254" s="130"/>
      <c r="AP254" s="130"/>
      <c r="AQ254" s="130"/>
      <c r="AR254" s="130"/>
      <c r="AS254" s="131"/>
      <c r="AT254" s="130"/>
      <c r="AU254" s="132"/>
      <c r="AV254" s="133"/>
      <c r="AW254" s="134"/>
      <c r="AX254" s="139"/>
      <c r="AY254" s="842"/>
      <c r="AZ254" s="127"/>
      <c r="BA254" s="127"/>
      <c r="BB254" s="127"/>
      <c r="BC254" s="127"/>
    </row>
    <row r="255" spans="1:55" ht="25.5">
      <c r="A255" s="83">
        <v>40819</v>
      </c>
      <c r="B255" s="142" t="s">
        <v>400</v>
      </c>
      <c r="C255" s="1036"/>
      <c r="D255" s="1057"/>
      <c r="E255" s="834" t="s">
        <v>645</v>
      </c>
      <c r="F255" s="866" t="s">
        <v>646</v>
      </c>
      <c r="G255" s="1078">
        <f t="shared" si="18"/>
        <v>500</v>
      </c>
      <c r="H255" s="1012"/>
      <c r="I255" s="836">
        <v>500</v>
      </c>
      <c r="J255" s="835"/>
      <c r="K255" s="837"/>
      <c r="L255" s="838"/>
      <c r="M255" s="835"/>
      <c r="N255" s="839"/>
      <c r="O255" s="835"/>
      <c r="P255" s="840"/>
      <c r="Q255" s="128"/>
      <c r="R255" s="841"/>
      <c r="S255" s="529"/>
      <c r="T255" s="529"/>
      <c r="U255" s="529"/>
      <c r="V255" s="529"/>
      <c r="W255" s="529"/>
      <c r="X255" s="529"/>
      <c r="Y255" s="529"/>
      <c r="Z255" s="529"/>
      <c r="AA255" s="529"/>
      <c r="AB255" s="529"/>
      <c r="AC255" s="529"/>
      <c r="AD255" s="529"/>
      <c r="AE255" s="529"/>
      <c r="AF255" s="529"/>
      <c r="AG255" s="529"/>
      <c r="AH255" s="529"/>
      <c r="AI255" s="529"/>
      <c r="AJ255" s="529"/>
      <c r="AK255" s="529"/>
      <c r="AL255" s="529"/>
      <c r="AM255" s="263"/>
      <c r="AN255" s="129"/>
      <c r="AO255" s="130"/>
      <c r="AP255" s="130"/>
      <c r="AQ255" s="130"/>
      <c r="AR255" s="130"/>
      <c r="AS255" s="131"/>
      <c r="AT255" s="130"/>
      <c r="AU255" s="132"/>
      <c r="AV255" s="133"/>
      <c r="AW255" s="134"/>
      <c r="AX255" s="139"/>
      <c r="AY255" s="842"/>
      <c r="AZ255" s="127"/>
      <c r="BA255" s="127"/>
      <c r="BB255" s="127"/>
      <c r="BC255" s="127"/>
    </row>
    <row r="256" spans="1:55" ht="12.75">
      <c r="A256" s="83" t="s">
        <v>650</v>
      </c>
      <c r="B256" s="142" t="s">
        <v>25</v>
      </c>
      <c r="C256" s="1036" t="s">
        <v>438</v>
      </c>
      <c r="D256" s="1057" t="s">
        <v>439</v>
      </c>
      <c r="E256" s="834" t="s">
        <v>440</v>
      </c>
      <c r="F256" s="866" t="s">
        <v>76</v>
      </c>
      <c r="G256" s="1078">
        <f t="shared" si="18"/>
        <v>270</v>
      </c>
      <c r="H256" s="1012"/>
      <c r="I256" s="836"/>
      <c r="J256" s="835"/>
      <c r="K256" s="837"/>
      <c r="L256" s="838"/>
      <c r="M256" s="835"/>
      <c r="N256" s="737">
        <f>250+20</f>
        <v>270</v>
      </c>
      <c r="O256" s="835"/>
      <c r="P256" s="840"/>
      <c r="Q256" s="128"/>
      <c r="R256" s="841"/>
      <c r="S256" s="529"/>
      <c r="T256" s="529"/>
      <c r="U256" s="529"/>
      <c r="V256" s="529"/>
      <c r="W256" s="529"/>
      <c r="X256" s="529"/>
      <c r="Y256" s="529"/>
      <c r="Z256" s="529"/>
      <c r="AA256" s="529"/>
      <c r="AB256" s="529"/>
      <c r="AC256" s="529"/>
      <c r="AD256" s="529"/>
      <c r="AE256" s="529"/>
      <c r="AF256" s="529"/>
      <c r="AG256" s="529"/>
      <c r="AH256" s="529"/>
      <c r="AI256" s="529"/>
      <c r="AJ256" s="529"/>
      <c r="AK256" s="529"/>
      <c r="AL256" s="529"/>
      <c r="AM256" s="263"/>
      <c r="AN256" s="129"/>
      <c r="AO256" s="130"/>
      <c r="AP256" s="130"/>
      <c r="AQ256" s="130"/>
      <c r="AR256" s="130"/>
      <c r="AS256" s="131"/>
      <c r="AT256" s="130"/>
      <c r="AU256" s="132"/>
      <c r="AV256" s="133"/>
      <c r="AW256" s="134"/>
      <c r="AX256" s="139"/>
      <c r="AY256" s="842"/>
      <c r="AZ256" s="127"/>
      <c r="BA256" s="127"/>
      <c r="BB256" s="127"/>
      <c r="BC256" s="127"/>
    </row>
    <row r="257" spans="1:55" ht="25.5">
      <c r="A257" s="83">
        <v>40623</v>
      </c>
      <c r="B257" s="142" t="s">
        <v>400</v>
      </c>
      <c r="C257" s="1036">
        <v>204</v>
      </c>
      <c r="D257" s="1" t="s">
        <v>423</v>
      </c>
      <c r="E257" s="834" t="s">
        <v>352</v>
      </c>
      <c r="F257" s="866" t="s">
        <v>353</v>
      </c>
      <c r="G257" s="1078">
        <f t="shared" si="18"/>
        <v>800</v>
      </c>
      <c r="H257" s="1012"/>
      <c r="I257" s="836">
        <v>800</v>
      </c>
      <c r="J257" s="835"/>
      <c r="K257" s="837"/>
      <c r="L257" s="838"/>
      <c r="M257" s="835"/>
      <c r="N257" s="839"/>
      <c r="O257" s="835"/>
      <c r="P257" s="840"/>
      <c r="Q257" s="128"/>
      <c r="R257" s="841"/>
      <c r="S257" s="529"/>
      <c r="T257" s="529"/>
      <c r="U257" s="529"/>
      <c r="V257" s="529"/>
      <c r="W257" s="529"/>
      <c r="X257" s="529"/>
      <c r="Y257" s="529"/>
      <c r="Z257" s="529"/>
      <c r="AA257" s="529"/>
      <c r="AB257" s="529"/>
      <c r="AC257" s="529"/>
      <c r="AD257" s="529"/>
      <c r="AE257" s="529"/>
      <c r="AF257" s="529"/>
      <c r="AG257" s="529"/>
      <c r="AH257" s="529"/>
      <c r="AI257" s="529"/>
      <c r="AJ257" s="529"/>
      <c r="AK257" s="529"/>
      <c r="AL257" s="529"/>
      <c r="AM257" s="263"/>
      <c r="AN257" s="129"/>
      <c r="AO257" s="130"/>
      <c r="AP257" s="130"/>
      <c r="AQ257" s="130"/>
      <c r="AR257" s="130"/>
      <c r="AS257" s="131"/>
      <c r="AT257" s="130"/>
      <c r="AU257" s="132"/>
      <c r="AV257" s="133"/>
      <c r="AW257" s="134"/>
      <c r="AX257" s="139"/>
      <c r="AY257" s="842"/>
      <c r="AZ257" s="127"/>
      <c r="BA257" s="127"/>
      <c r="BB257" s="127"/>
      <c r="BC257" s="127"/>
    </row>
    <row r="258" spans="1:55" ht="12.75">
      <c r="A258" s="83">
        <v>40662</v>
      </c>
      <c r="B258" s="142" t="s">
        <v>400</v>
      </c>
      <c r="C258" s="1031">
        <v>209</v>
      </c>
      <c r="D258" s="681" t="s">
        <v>535</v>
      </c>
      <c r="E258" s="834" t="s">
        <v>180</v>
      </c>
      <c r="F258" s="866" t="s">
        <v>429</v>
      </c>
      <c r="G258" s="1078">
        <f t="shared" si="18"/>
        <v>600</v>
      </c>
      <c r="H258" s="1012"/>
      <c r="I258" s="836">
        <v>600</v>
      </c>
      <c r="J258" s="835"/>
      <c r="K258" s="837"/>
      <c r="L258" s="838"/>
      <c r="M258" s="835"/>
      <c r="N258" s="737"/>
      <c r="O258" s="835"/>
      <c r="P258" s="840"/>
      <c r="Q258" s="128"/>
      <c r="R258" s="841"/>
      <c r="S258" s="529"/>
      <c r="T258" s="529"/>
      <c r="U258" s="529"/>
      <c r="V258" s="529"/>
      <c r="W258" s="529"/>
      <c r="X258" s="529"/>
      <c r="Y258" s="529"/>
      <c r="Z258" s="529"/>
      <c r="AA258" s="529"/>
      <c r="AB258" s="529"/>
      <c r="AC258" s="529"/>
      <c r="AD258" s="529"/>
      <c r="AE258" s="529"/>
      <c r="AF258" s="529"/>
      <c r="AG258" s="529"/>
      <c r="AH258" s="529"/>
      <c r="AI258" s="529"/>
      <c r="AJ258" s="529"/>
      <c r="AK258" s="529"/>
      <c r="AL258" s="529"/>
      <c r="AM258" s="263"/>
      <c r="AN258" s="129"/>
      <c r="AO258" s="130"/>
      <c r="AP258" s="130"/>
      <c r="AQ258" s="130"/>
      <c r="AR258" s="130"/>
      <c r="AS258" s="131"/>
      <c r="AT258" s="130"/>
      <c r="AU258" s="132"/>
      <c r="AV258" s="133"/>
      <c r="AW258" s="134"/>
      <c r="AX258" s="139"/>
      <c r="AY258" s="842"/>
      <c r="AZ258" s="127"/>
      <c r="BA258" s="127"/>
      <c r="BB258" s="127"/>
      <c r="BC258" s="127"/>
    </row>
    <row r="259" spans="1:55" ht="12.75">
      <c r="A259" s="83">
        <v>40742</v>
      </c>
      <c r="B259" s="142" t="s">
        <v>400</v>
      </c>
      <c r="C259" s="1031"/>
      <c r="D259" s="681"/>
      <c r="E259" s="834" t="s">
        <v>564</v>
      </c>
      <c r="F259" s="866" t="s">
        <v>565</v>
      </c>
      <c r="G259" s="1078">
        <f t="shared" si="18"/>
        <v>300</v>
      </c>
      <c r="H259" s="1012"/>
      <c r="I259" s="836">
        <v>300</v>
      </c>
      <c r="J259" s="835"/>
      <c r="K259" s="837"/>
      <c r="L259" s="838"/>
      <c r="M259" s="835"/>
      <c r="N259" s="737"/>
      <c r="O259" s="835"/>
      <c r="P259" s="840"/>
      <c r="Q259" s="128"/>
      <c r="R259" s="841"/>
      <c r="S259" s="529"/>
      <c r="T259" s="529"/>
      <c r="U259" s="529"/>
      <c r="V259" s="529"/>
      <c r="W259" s="529"/>
      <c r="X259" s="529"/>
      <c r="Y259" s="529"/>
      <c r="Z259" s="529"/>
      <c r="AA259" s="529"/>
      <c r="AB259" s="529"/>
      <c r="AC259" s="529"/>
      <c r="AD259" s="529"/>
      <c r="AE259" s="529"/>
      <c r="AF259" s="529"/>
      <c r="AG259" s="529"/>
      <c r="AH259" s="529"/>
      <c r="AI259" s="529"/>
      <c r="AJ259" s="529"/>
      <c r="AK259" s="529"/>
      <c r="AL259" s="529"/>
      <c r="AM259" s="263"/>
      <c r="AN259" s="129"/>
      <c r="AO259" s="130"/>
      <c r="AP259" s="130"/>
      <c r="AQ259" s="130"/>
      <c r="AR259" s="130"/>
      <c r="AS259" s="131"/>
      <c r="AT259" s="130"/>
      <c r="AU259" s="132"/>
      <c r="AV259" s="133"/>
      <c r="AW259" s="134"/>
      <c r="AX259" s="139"/>
      <c r="AY259" s="842"/>
      <c r="AZ259" s="127"/>
      <c r="BA259" s="127"/>
      <c r="BB259" s="127"/>
      <c r="BC259" s="127"/>
    </row>
    <row r="260" spans="1:55" ht="12.75">
      <c r="A260" s="654" t="s">
        <v>737</v>
      </c>
      <c r="B260" s="142" t="s">
        <v>400</v>
      </c>
      <c r="C260" s="1031">
        <v>313</v>
      </c>
      <c r="D260" s="18" t="s">
        <v>520</v>
      </c>
      <c r="E260" s="834" t="s">
        <v>157</v>
      </c>
      <c r="F260" s="868" t="s">
        <v>157</v>
      </c>
      <c r="G260" s="1078">
        <f t="shared" si="18"/>
        <v>115</v>
      </c>
      <c r="H260" s="1012"/>
      <c r="I260" s="836">
        <f>100+15</f>
        <v>115</v>
      </c>
      <c r="J260" s="835"/>
      <c r="K260" s="837"/>
      <c r="L260" s="838"/>
      <c r="M260" s="835"/>
      <c r="N260" s="839"/>
      <c r="O260" s="835"/>
      <c r="P260" s="840"/>
      <c r="Q260" s="128"/>
      <c r="R260" s="841"/>
      <c r="S260" s="529"/>
      <c r="T260" s="529"/>
      <c r="U260" s="529"/>
      <c r="V260" s="529"/>
      <c r="W260" s="529"/>
      <c r="X260" s="529"/>
      <c r="Y260" s="529"/>
      <c r="Z260" s="529"/>
      <c r="AA260" s="529"/>
      <c r="AB260" s="529"/>
      <c r="AC260" s="529"/>
      <c r="AD260" s="529"/>
      <c r="AE260" s="529"/>
      <c r="AF260" s="529"/>
      <c r="AG260" s="529"/>
      <c r="AH260" s="529"/>
      <c r="AI260" s="529"/>
      <c r="AJ260" s="529"/>
      <c r="AK260" s="529"/>
      <c r="AL260" s="529"/>
      <c r="AM260" s="263"/>
      <c r="AN260" s="129"/>
      <c r="AO260" s="130"/>
      <c r="AP260" s="130"/>
      <c r="AQ260" s="130"/>
      <c r="AR260" s="130"/>
      <c r="AS260" s="131"/>
      <c r="AT260" s="130"/>
      <c r="AU260" s="132"/>
      <c r="AV260" s="133"/>
      <c r="AW260" s="134"/>
      <c r="AX260" s="139"/>
      <c r="AY260" s="842"/>
      <c r="AZ260" s="127"/>
      <c r="BA260" s="127"/>
      <c r="BB260" s="127"/>
      <c r="BC260" s="127"/>
    </row>
    <row r="261" spans="1:55" ht="12.75">
      <c r="A261" s="83">
        <v>40659</v>
      </c>
      <c r="B261" s="142" t="s">
        <v>366</v>
      </c>
      <c r="C261" s="1036">
        <v>411</v>
      </c>
      <c r="D261" s="1057" t="s">
        <v>114</v>
      </c>
      <c r="E261" s="834" t="s">
        <v>46</v>
      </c>
      <c r="F261" s="866" t="s">
        <v>47</v>
      </c>
      <c r="G261" s="1078">
        <f t="shared" si="18"/>
        <v>490</v>
      </c>
      <c r="H261" s="1012"/>
      <c r="I261" s="836"/>
      <c r="J261" s="835"/>
      <c r="K261" s="837"/>
      <c r="L261" s="838"/>
      <c r="M261" s="835"/>
      <c r="N261" s="839"/>
      <c r="O261" s="835"/>
      <c r="P261" s="840">
        <v>490</v>
      </c>
      <c r="Q261" s="128"/>
      <c r="R261" s="841"/>
      <c r="S261" s="529"/>
      <c r="T261" s="529"/>
      <c r="U261" s="529"/>
      <c r="V261" s="529"/>
      <c r="W261" s="529"/>
      <c r="X261" s="529"/>
      <c r="Y261" s="529"/>
      <c r="Z261" s="529"/>
      <c r="AA261" s="529"/>
      <c r="AB261" s="529"/>
      <c r="AC261" s="529"/>
      <c r="AD261" s="529"/>
      <c r="AE261" s="529"/>
      <c r="AF261" s="529"/>
      <c r="AG261" s="529"/>
      <c r="AH261" s="529"/>
      <c r="AI261" s="529"/>
      <c r="AJ261" s="529"/>
      <c r="AK261" s="529"/>
      <c r="AL261" s="529"/>
      <c r="AM261" s="263"/>
      <c r="AN261" s="129"/>
      <c r="AO261" s="130"/>
      <c r="AP261" s="130"/>
      <c r="AQ261" s="130"/>
      <c r="AR261" s="130"/>
      <c r="AS261" s="131"/>
      <c r="AT261" s="130"/>
      <c r="AU261" s="132"/>
      <c r="AV261" s="133"/>
      <c r="AW261" s="134"/>
      <c r="AX261" s="139"/>
      <c r="AY261" s="842"/>
      <c r="AZ261" s="127"/>
      <c r="BA261" s="127"/>
      <c r="BB261" s="127"/>
      <c r="BC261" s="127"/>
    </row>
    <row r="262" spans="1:55" ht="12.75">
      <c r="A262" s="83" t="s">
        <v>653</v>
      </c>
      <c r="B262" s="142" t="s">
        <v>25</v>
      </c>
      <c r="C262" s="1031">
        <v>512</v>
      </c>
      <c r="D262" s="681" t="s">
        <v>13</v>
      </c>
      <c r="E262" s="834" t="s">
        <v>77</v>
      </c>
      <c r="F262" s="866" t="s">
        <v>78</v>
      </c>
      <c r="G262" s="1078">
        <f t="shared" si="18"/>
        <v>365</v>
      </c>
      <c r="H262" s="1012"/>
      <c r="I262" s="836"/>
      <c r="J262" s="835"/>
      <c r="K262" s="837"/>
      <c r="L262" s="838"/>
      <c r="M262" s="835"/>
      <c r="N262" s="839">
        <f>300+65</f>
        <v>365</v>
      </c>
      <c r="O262" s="835"/>
      <c r="P262" s="840"/>
      <c r="Q262" s="128"/>
      <c r="R262" s="841"/>
      <c r="S262" s="529"/>
      <c r="T262" s="529"/>
      <c r="U262" s="529"/>
      <c r="V262" s="529"/>
      <c r="W262" s="529"/>
      <c r="X262" s="529"/>
      <c r="Y262" s="529"/>
      <c r="Z262" s="529"/>
      <c r="AA262" s="529"/>
      <c r="AB262" s="529"/>
      <c r="AC262" s="529"/>
      <c r="AD262" s="529"/>
      <c r="AE262" s="529"/>
      <c r="AF262" s="529"/>
      <c r="AG262" s="529"/>
      <c r="AH262" s="529"/>
      <c r="AI262" s="529"/>
      <c r="AJ262" s="529"/>
      <c r="AK262" s="529"/>
      <c r="AL262" s="529"/>
      <c r="AM262" s="263"/>
      <c r="AN262" s="129"/>
      <c r="AO262" s="130"/>
      <c r="AP262" s="130"/>
      <c r="AQ262" s="130"/>
      <c r="AR262" s="130"/>
      <c r="AS262" s="131"/>
      <c r="AT262" s="130"/>
      <c r="AU262" s="132"/>
      <c r="AV262" s="133"/>
      <c r="AW262" s="134"/>
      <c r="AX262" s="139"/>
      <c r="AY262" s="842"/>
      <c r="AZ262" s="127"/>
      <c r="BA262" s="127"/>
      <c r="BB262" s="127"/>
      <c r="BC262" s="127"/>
    </row>
    <row r="263" spans="1:55" ht="25.5">
      <c r="A263" s="83">
        <v>40640</v>
      </c>
      <c r="B263" s="142" t="s">
        <v>25</v>
      </c>
      <c r="C263" s="1036">
        <v>521</v>
      </c>
      <c r="D263" s="1057" t="s">
        <v>66</v>
      </c>
      <c r="E263" s="834" t="s">
        <v>38</v>
      </c>
      <c r="F263" s="869" t="s">
        <v>393</v>
      </c>
      <c r="G263" s="1078">
        <f t="shared" si="18"/>
        <v>60</v>
      </c>
      <c r="H263" s="1012"/>
      <c r="I263" s="836"/>
      <c r="J263" s="835"/>
      <c r="K263" s="837"/>
      <c r="L263" s="838"/>
      <c r="M263" s="835"/>
      <c r="N263" s="839">
        <v>60</v>
      </c>
      <c r="O263" s="835"/>
      <c r="P263" s="840"/>
      <c r="Q263" s="128"/>
      <c r="R263" s="841"/>
      <c r="S263" s="529"/>
      <c r="T263" s="529"/>
      <c r="U263" s="529"/>
      <c r="V263" s="529"/>
      <c r="W263" s="529"/>
      <c r="X263" s="529"/>
      <c r="Y263" s="529"/>
      <c r="Z263" s="529"/>
      <c r="AA263" s="529"/>
      <c r="AB263" s="529"/>
      <c r="AC263" s="529"/>
      <c r="AD263" s="529"/>
      <c r="AE263" s="529"/>
      <c r="AF263" s="529"/>
      <c r="AG263" s="529"/>
      <c r="AH263" s="529"/>
      <c r="AI263" s="529"/>
      <c r="AJ263" s="529"/>
      <c r="AK263" s="529"/>
      <c r="AL263" s="529"/>
      <c r="AM263" s="263"/>
      <c r="AN263" s="129"/>
      <c r="AO263" s="130"/>
      <c r="AP263" s="130"/>
      <c r="AQ263" s="130"/>
      <c r="AR263" s="130"/>
      <c r="AS263" s="131"/>
      <c r="AT263" s="130"/>
      <c r="AU263" s="132"/>
      <c r="AV263" s="133"/>
      <c r="AW263" s="134"/>
      <c r="AX263" s="139"/>
      <c r="AY263" s="842"/>
      <c r="AZ263" s="127"/>
      <c r="BA263" s="127"/>
      <c r="BB263" s="127"/>
      <c r="BC263" s="127"/>
    </row>
    <row r="264" spans="1:55" ht="12.75">
      <c r="A264" s="83">
        <v>40640</v>
      </c>
      <c r="B264" s="142" t="s">
        <v>25</v>
      </c>
      <c r="C264" s="1031">
        <v>534</v>
      </c>
      <c r="D264" s="681" t="s">
        <v>519</v>
      </c>
      <c r="E264" s="834" t="s">
        <v>394</v>
      </c>
      <c r="F264" s="868" t="s">
        <v>395</v>
      </c>
      <c r="G264" s="1078">
        <f t="shared" si="18"/>
        <v>250</v>
      </c>
      <c r="H264" s="1012"/>
      <c r="I264" s="836"/>
      <c r="J264" s="835"/>
      <c r="K264" s="837"/>
      <c r="L264" s="838"/>
      <c r="M264" s="835"/>
      <c r="N264" s="839">
        <v>250</v>
      </c>
      <c r="O264" s="835"/>
      <c r="P264" s="840"/>
      <c r="Q264" s="128"/>
      <c r="R264" s="841"/>
      <c r="S264" s="529"/>
      <c r="T264" s="529"/>
      <c r="U264" s="529"/>
      <c r="V264" s="529"/>
      <c r="W264" s="529"/>
      <c r="X264" s="529"/>
      <c r="Y264" s="529"/>
      <c r="Z264" s="529"/>
      <c r="AA264" s="529"/>
      <c r="AB264" s="529"/>
      <c r="AC264" s="529"/>
      <c r="AD264" s="529"/>
      <c r="AE264" s="529"/>
      <c r="AF264" s="529"/>
      <c r="AG264" s="529"/>
      <c r="AH264" s="529"/>
      <c r="AI264" s="529"/>
      <c r="AJ264" s="529"/>
      <c r="AK264" s="529"/>
      <c r="AL264" s="529"/>
      <c r="AM264" s="263"/>
      <c r="AN264" s="129"/>
      <c r="AO264" s="130"/>
      <c r="AP264" s="130"/>
      <c r="AQ264" s="130"/>
      <c r="AR264" s="130"/>
      <c r="AS264" s="131"/>
      <c r="AT264" s="130"/>
      <c r="AU264" s="132"/>
      <c r="AV264" s="133"/>
      <c r="AW264" s="134"/>
      <c r="AX264" s="139"/>
      <c r="AY264" s="842"/>
      <c r="AZ264" s="127"/>
      <c r="BA264" s="127"/>
      <c r="BB264" s="127"/>
      <c r="BC264" s="127"/>
    </row>
    <row r="265" spans="1:55" ht="25.5">
      <c r="A265" s="83" t="s">
        <v>504</v>
      </c>
      <c r="B265" s="142" t="s">
        <v>370</v>
      </c>
      <c r="C265" s="1036">
        <v>632</v>
      </c>
      <c r="D265" s="1057" t="s">
        <v>163</v>
      </c>
      <c r="E265" s="834" t="s">
        <v>383</v>
      </c>
      <c r="F265" s="869" t="s">
        <v>362</v>
      </c>
      <c r="G265" s="1078">
        <f t="shared" si="18"/>
        <v>2800</v>
      </c>
      <c r="H265" s="1012"/>
      <c r="I265" s="836"/>
      <c r="J265" s="835"/>
      <c r="K265" s="837"/>
      <c r="L265" s="838"/>
      <c r="M265" s="527">
        <f>2000+800</f>
        <v>2800</v>
      </c>
      <c r="N265" s="839"/>
      <c r="O265" s="835"/>
      <c r="P265" s="840"/>
      <c r="Q265" s="128"/>
      <c r="R265" s="841"/>
      <c r="S265" s="529"/>
      <c r="T265" s="529"/>
      <c r="U265" s="529"/>
      <c r="V265" s="529"/>
      <c r="W265" s="529"/>
      <c r="X265" s="529"/>
      <c r="Y265" s="529"/>
      <c r="Z265" s="529"/>
      <c r="AA265" s="529"/>
      <c r="AB265" s="529"/>
      <c r="AC265" s="529"/>
      <c r="AD265" s="529"/>
      <c r="AE265" s="529"/>
      <c r="AF265" s="529"/>
      <c r="AG265" s="529"/>
      <c r="AH265" s="529"/>
      <c r="AI265" s="529"/>
      <c r="AJ265" s="529"/>
      <c r="AK265" s="529"/>
      <c r="AL265" s="529"/>
      <c r="AM265" s="263"/>
      <c r="AN265" s="129"/>
      <c r="AO265" s="130"/>
      <c r="AP265" s="130"/>
      <c r="AQ265" s="130"/>
      <c r="AR265" s="130"/>
      <c r="AS265" s="131"/>
      <c r="AT265" s="130"/>
      <c r="AU265" s="132"/>
      <c r="AV265" s="133"/>
      <c r="AW265" s="134"/>
      <c r="AX265" s="139"/>
      <c r="AY265" s="842"/>
      <c r="AZ265" s="127"/>
      <c r="BA265" s="127"/>
      <c r="BB265" s="127"/>
      <c r="BC265" s="127"/>
    </row>
    <row r="266" spans="1:55" ht="25.5">
      <c r="A266" s="83" t="s">
        <v>651</v>
      </c>
      <c r="B266" s="142" t="s">
        <v>25</v>
      </c>
      <c r="C266" s="1035"/>
      <c r="D266" s="1"/>
      <c r="E266" s="834" t="s">
        <v>445</v>
      </c>
      <c r="F266" s="869" t="s">
        <v>396</v>
      </c>
      <c r="G266" s="1078">
        <f t="shared" si="18"/>
        <v>375</v>
      </c>
      <c r="H266" s="1012"/>
      <c r="I266" s="836"/>
      <c r="J266" s="835"/>
      <c r="K266" s="837"/>
      <c r="L266" s="838"/>
      <c r="M266" s="835"/>
      <c r="N266" s="737">
        <f>350+25</f>
        <v>375</v>
      </c>
      <c r="O266" s="835"/>
      <c r="P266" s="840"/>
      <c r="Q266" s="128"/>
      <c r="R266" s="841"/>
      <c r="S266" s="529"/>
      <c r="T266" s="529"/>
      <c r="U266" s="529"/>
      <c r="V266" s="529"/>
      <c r="W266" s="529"/>
      <c r="X266" s="529"/>
      <c r="Y266" s="529"/>
      <c r="Z266" s="529"/>
      <c r="AA266" s="529"/>
      <c r="AB266" s="529"/>
      <c r="AC266" s="529"/>
      <c r="AD266" s="529"/>
      <c r="AE266" s="529"/>
      <c r="AF266" s="529"/>
      <c r="AG266" s="529"/>
      <c r="AH266" s="529"/>
      <c r="AI266" s="529"/>
      <c r="AJ266" s="529"/>
      <c r="AK266" s="529"/>
      <c r="AL266" s="529"/>
      <c r="AM266" s="263"/>
      <c r="AN266" s="129"/>
      <c r="AO266" s="130"/>
      <c r="AP266" s="130"/>
      <c r="AQ266" s="130"/>
      <c r="AR266" s="130"/>
      <c r="AS266" s="131"/>
      <c r="AT266" s="130"/>
      <c r="AU266" s="132"/>
      <c r="AV266" s="133"/>
      <c r="AW266" s="134"/>
      <c r="AX266" s="139"/>
      <c r="AY266" s="842"/>
      <c r="AZ266" s="127"/>
      <c r="BA266" s="127"/>
      <c r="BB266" s="127"/>
      <c r="BC266" s="127"/>
    </row>
    <row r="267" spans="1:55" ht="12.75">
      <c r="A267" s="83">
        <v>40647</v>
      </c>
      <c r="B267" s="142" t="s">
        <v>400</v>
      </c>
      <c r="C267" s="1036">
        <v>642</v>
      </c>
      <c r="D267" s="1057" t="s">
        <v>116</v>
      </c>
      <c r="E267" s="834" t="s">
        <v>247</v>
      </c>
      <c r="F267" s="868" t="s">
        <v>347</v>
      </c>
      <c r="G267" s="1078">
        <f t="shared" si="18"/>
        <v>600</v>
      </c>
      <c r="H267" s="1012"/>
      <c r="I267" s="825">
        <v>600</v>
      </c>
      <c r="J267" s="835"/>
      <c r="K267" s="837"/>
      <c r="L267" s="838"/>
      <c r="M267" s="835"/>
      <c r="N267" s="839"/>
      <c r="O267" s="835"/>
      <c r="P267" s="840"/>
      <c r="Q267" s="128"/>
      <c r="R267" s="841"/>
      <c r="S267" s="529"/>
      <c r="T267" s="529"/>
      <c r="U267" s="529"/>
      <c r="V267" s="529"/>
      <c r="W267" s="529"/>
      <c r="X267" s="529"/>
      <c r="Y267" s="529"/>
      <c r="Z267" s="529"/>
      <c r="AA267" s="529"/>
      <c r="AB267" s="529"/>
      <c r="AC267" s="529"/>
      <c r="AD267" s="529"/>
      <c r="AE267" s="529"/>
      <c r="AF267" s="529"/>
      <c r="AG267" s="529"/>
      <c r="AH267" s="529"/>
      <c r="AI267" s="529"/>
      <c r="AJ267" s="529"/>
      <c r="AK267" s="529"/>
      <c r="AL267" s="529"/>
      <c r="AM267" s="263"/>
      <c r="AN267" s="129"/>
      <c r="AO267" s="130"/>
      <c r="AP267" s="130"/>
      <c r="AQ267" s="130"/>
      <c r="AR267" s="130"/>
      <c r="AS267" s="131"/>
      <c r="AT267" s="130"/>
      <c r="AU267" s="132"/>
      <c r="AV267" s="133"/>
      <c r="AW267" s="134"/>
      <c r="AX267" s="139"/>
      <c r="AY267" s="842"/>
      <c r="AZ267" s="127"/>
      <c r="BA267" s="127"/>
      <c r="BB267" s="127"/>
      <c r="BC267" s="127"/>
    </row>
    <row r="268" spans="1:55" ht="12.75">
      <c r="A268" s="654" t="s">
        <v>757</v>
      </c>
      <c r="B268" s="142" t="s">
        <v>400</v>
      </c>
      <c r="C268" s="1036"/>
      <c r="D268" s="1057"/>
      <c r="E268" s="834" t="s">
        <v>748</v>
      </c>
      <c r="F268" s="868" t="s">
        <v>749</v>
      </c>
      <c r="G268" s="1078">
        <f t="shared" si="18"/>
        <v>50</v>
      </c>
      <c r="H268" s="1012"/>
      <c r="I268" s="825">
        <v>50</v>
      </c>
      <c r="J268" s="835"/>
      <c r="K268" s="837"/>
      <c r="L268" s="838"/>
      <c r="M268" s="835"/>
      <c r="N268" s="839"/>
      <c r="O268" s="835"/>
      <c r="P268" s="840"/>
      <c r="Q268" s="128"/>
      <c r="R268" s="841"/>
      <c r="S268" s="529"/>
      <c r="T268" s="529"/>
      <c r="U268" s="529"/>
      <c r="V268" s="529"/>
      <c r="W268" s="529"/>
      <c r="X268" s="529"/>
      <c r="Y268" s="529"/>
      <c r="Z268" s="529"/>
      <c r="AA268" s="529"/>
      <c r="AB268" s="529"/>
      <c r="AC268" s="529"/>
      <c r="AD268" s="529"/>
      <c r="AE268" s="529"/>
      <c r="AF268" s="529"/>
      <c r="AG268" s="529"/>
      <c r="AH268" s="529"/>
      <c r="AI268" s="529"/>
      <c r="AJ268" s="529"/>
      <c r="AK268" s="529"/>
      <c r="AL268" s="529"/>
      <c r="AM268" s="263"/>
      <c r="AN268" s="129"/>
      <c r="AO268" s="130"/>
      <c r="AP268" s="130"/>
      <c r="AQ268" s="130"/>
      <c r="AR268" s="130"/>
      <c r="AS268" s="131"/>
      <c r="AT268" s="130"/>
      <c r="AU268" s="132"/>
      <c r="AV268" s="133"/>
      <c r="AW268" s="134"/>
      <c r="AX268" s="139"/>
      <c r="AY268" s="842"/>
      <c r="AZ268" s="127"/>
      <c r="BA268" s="127"/>
      <c r="BB268" s="127"/>
      <c r="BC268" s="127"/>
    </row>
    <row r="269" spans="1:55" ht="12.75">
      <c r="A269" s="83">
        <v>40683</v>
      </c>
      <c r="B269" s="142" t="s">
        <v>366</v>
      </c>
      <c r="C269" s="1036"/>
      <c r="D269" s="1057"/>
      <c r="E269" s="834" t="s">
        <v>164</v>
      </c>
      <c r="F269" s="866" t="s">
        <v>158</v>
      </c>
      <c r="G269" s="1078">
        <f t="shared" si="18"/>
        <v>100</v>
      </c>
      <c r="H269" s="1012"/>
      <c r="I269" s="836"/>
      <c r="J269" s="835"/>
      <c r="K269" s="837"/>
      <c r="L269" s="838"/>
      <c r="M269" s="835"/>
      <c r="N269" s="839"/>
      <c r="O269" s="835"/>
      <c r="P269" s="840">
        <v>100</v>
      </c>
      <c r="Q269" s="128"/>
      <c r="R269" s="841"/>
      <c r="S269" s="529"/>
      <c r="T269" s="529"/>
      <c r="U269" s="529"/>
      <c r="V269" s="529"/>
      <c r="W269" s="529"/>
      <c r="X269" s="529"/>
      <c r="Y269" s="529"/>
      <c r="Z269" s="529"/>
      <c r="AA269" s="529"/>
      <c r="AB269" s="529"/>
      <c r="AC269" s="529"/>
      <c r="AD269" s="529"/>
      <c r="AE269" s="529"/>
      <c r="AF269" s="529"/>
      <c r="AG269" s="529"/>
      <c r="AH269" s="529"/>
      <c r="AI269" s="529"/>
      <c r="AJ269" s="529"/>
      <c r="AK269" s="529"/>
      <c r="AL269" s="529"/>
      <c r="AM269" s="263"/>
      <c r="AN269" s="129"/>
      <c r="AO269" s="130"/>
      <c r="AP269" s="130"/>
      <c r="AQ269" s="130"/>
      <c r="AR269" s="130"/>
      <c r="AS269" s="131"/>
      <c r="AT269" s="130"/>
      <c r="AU269" s="132"/>
      <c r="AV269" s="133"/>
      <c r="AW269" s="134"/>
      <c r="AX269" s="139"/>
      <c r="AY269" s="842"/>
      <c r="AZ269" s="127"/>
      <c r="BA269" s="127"/>
      <c r="BB269" s="127"/>
      <c r="BC269" s="127"/>
    </row>
    <row r="270" spans="1:55" ht="12.75">
      <c r="A270" s="83" t="s">
        <v>424</v>
      </c>
      <c r="B270" s="142" t="s">
        <v>25</v>
      </c>
      <c r="C270" s="1036">
        <v>646</v>
      </c>
      <c r="D270" s="1057" t="s">
        <v>40</v>
      </c>
      <c r="E270" s="834" t="s">
        <v>137</v>
      </c>
      <c r="F270" s="843" t="s">
        <v>397</v>
      </c>
      <c r="G270" s="1078">
        <f t="shared" si="18"/>
        <v>100</v>
      </c>
      <c r="H270" s="1012"/>
      <c r="I270" s="836"/>
      <c r="J270" s="835"/>
      <c r="K270" s="837"/>
      <c r="L270" s="838"/>
      <c r="M270" s="835"/>
      <c r="N270" s="737">
        <f>80+20</f>
        <v>100</v>
      </c>
      <c r="O270" s="835"/>
      <c r="P270" s="840"/>
      <c r="Q270" s="128"/>
      <c r="R270" s="841"/>
      <c r="S270" s="529"/>
      <c r="T270" s="529"/>
      <c r="U270" s="529"/>
      <c r="V270" s="529"/>
      <c r="W270" s="529"/>
      <c r="X270" s="529"/>
      <c r="Y270" s="529"/>
      <c r="Z270" s="529"/>
      <c r="AA270" s="529"/>
      <c r="AB270" s="529"/>
      <c r="AC270" s="529"/>
      <c r="AD270" s="529"/>
      <c r="AE270" s="529"/>
      <c r="AF270" s="529"/>
      <c r="AG270" s="529"/>
      <c r="AH270" s="529"/>
      <c r="AI270" s="529"/>
      <c r="AJ270" s="529"/>
      <c r="AK270" s="529"/>
      <c r="AL270" s="529"/>
      <c r="AM270" s="263"/>
      <c r="AN270" s="129"/>
      <c r="AO270" s="130"/>
      <c r="AP270" s="130"/>
      <c r="AQ270" s="130"/>
      <c r="AR270" s="130"/>
      <c r="AS270" s="131"/>
      <c r="AT270" s="130"/>
      <c r="AU270" s="132"/>
      <c r="AV270" s="133"/>
      <c r="AW270" s="134"/>
      <c r="AX270" s="139"/>
      <c r="AY270" s="842"/>
      <c r="AZ270" s="127"/>
      <c r="BA270" s="127"/>
      <c r="BB270" s="127"/>
      <c r="BC270" s="127"/>
    </row>
    <row r="271" spans="1:55" ht="12.75">
      <c r="A271" s="83" t="s">
        <v>504</v>
      </c>
      <c r="B271" s="142" t="s">
        <v>370</v>
      </c>
      <c r="C271" s="1031">
        <v>722</v>
      </c>
      <c r="D271" s="681" t="s">
        <v>475</v>
      </c>
      <c r="E271" s="834" t="s">
        <v>484</v>
      </c>
      <c r="F271" s="866" t="s">
        <v>363</v>
      </c>
      <c r="G271" s="1078">
        <f t="shared" si="18"/>
        <v>1800</v>
      </c>
      <c r="H271" s="1012"/>
      <c r="I271" s="836"/>
      <c r="J271" s="835"/>
      <c r="K271" s="837"/>
      <c r="L271" s="838"/>
      <c r="M271" s="527">
        <f>900+900</f>
        <v>1800</v>
      </c>
      <c r="N271" s="839"/>
      <c r="O271" s="835"/>
      <c r="P271" s="840"/>
      <c r="Q271" s="128"/>
      <c r="R271" s="841"/>
      <c r="S271" s="529"/>
      <c r="T271" s="529"/>
      <c r="U271" s="529"/>
      <c r="V271" s="529"/>
      <c r="W271" s="529"/>
      <c r="X271" s="529"/>
      <c r="Y271" s="529"/>
      <c r="Z271" s="529"/>
      <c r="AA271" s="529"/>
      <c r="AB271" s="529"/>
      <c r="AC271" s="529"/>
      <c r="AD271" s="529"/>
      <c r="AE271" s="529"/>
      <c r="AF271" s="529"/>
      <c r="AG271" s="529"/>
      <c r="AH271" s="529"/>
      <c r="AI271" s="529"/>
      <c r="AJ271" s="529"/>
      <c r="AK271" s="529"/>
      <c r="AL271" s="529"/>
      <c r="AM271" s="263"/>
      <c r="AN271" s="129"/>
      <c r="AO271" s="130"/>
      <c r="AP271" s="130"/>
      <c r="AQ271" s="130"/>
      <c r="AR271" s="130"/>
      <c r="AS271" s="131"/>
      <c r="AT271" s="130"/>
      <c r="AU271" s="132"/>
      <c r="AV271" s="133"/>
      <c r="AW271" s="134"/>
      <c r="AX271" s="139"/>
      <c r="AY271" s="842"/>
      <c r="AZ271" s="127"/>
      <c r="BA271" s="127"/>
      <c r="BB271" s="127"/>
      <c r="BC271" s="127"/>
    </row>
    <row r="272" spans="1:55" ht="12.75">
      <c r="A272" s="83" t="s">
        <v>504</v>
      </c>
      <c r="B272" s="142" t="s">
        <v>370</v>
      </c>
      <c r="C272" s="1031"/>
      <c r="D272" s="681"/>
      <c r="E272" s="834"/>
      <c r="F272" s="866" t="s">
        <v>364</v>
      </c>
      <c r="G272" s="1078">
        <f t="shared" si="18"/>
        <v>1300</v>
      </c>
      <c r="H272" s="1012"/>
      <c r="I272" s="836"/>
      <c r="J272" s="835"/>
      <c r="K272" s="837"/>
      <c r="L272" s="838"/>
      <c r="M272" s="527">
        <f>500+800</f>
        <v>1300</v>
      </c>
      <c r="N272" s="839"/>
      <c r="O272" s="835"/>
      <c r="P272" s="840"/>
      <c r="Q272" s="128"/>
      <c r="R272" s="841"/>
      <c r="S272" s="529"/>
      <c r="T272" s="529"/>
      <c r="U272" s="529"/>
      <c r="V272" s="529"/>
      <c r="W272" s="529"/>
      <c r="X272" s="529"/>
      <c r="Y272" s="529"/>
      <c r="Z272" s="529"/>
      <c r="AA272" s="529"/>
      <c r="AB272" s="529"/>
      <c r="AC272" s="529"/>
      <c r="AD272" s="529"/>
      <c r="AE272" s="529"/>
      <c r="AF272" s="529"/>
      <c r="AG272" s="529"/>
      <c r="AH272" s="529"/>
      <c r="AI272" s="529"/>
      <c r="AJ272" s="529"/>
      <c r="AK272" s="529"/>
      <c r="AL272" s="529"/>
      <c r="AM272" s="263"/>
      <c r="AN272" s="129"/>
      <c r="AO272" s="130"/>
      <c r="AP272" s="130"/>
      <c r="AQ272" s="130"/>
      <c r="AR272" s="130"/>
      <c r="AS272" s="131"/>
      <c r="AT272" s="130"/>
      <c r="AU272" s="132"/>
      <c r="AV272" s="133"/>
      <c r="AW272" s="134"/>
      <c r="AX272" s="139"/>
      <c r="AY272" s="842"/>
      <c r="AZ272" s="127"/>
      <c r="BA272" s="127"/>
      <c r="BB272" s="127"/>
      <c r="BC272" s="127"/>
    </row>
    <row r="273" spans="1:55" ht="12.75">
      <c r="A273" s="83">
        <v>40823</v>
      </c>
      <c r="B273" s="142"/>
      <c r="C273" s="1031">
        <v>724</v>
      </c>
      <c r="D273" s="681" t="s">
        <v>15</v>
      </c>
      <c r="E273" s="834" t="s">
        <v>656</v>
      </c>
      <c r="F273" s="866" t="s">
        <v>657</v>
      </c>
      <c r="G273" s="1078">
        <f t="shared" si="18"/>
        <v>800</v>
      </c>
      <c r="H273" s="1012"/>
      <c r="I273" s="836"/>
      <c r="J273" s="835"/>
      <c r="K273" s="837"/>
      <c r="L273" s="838"/>
      <c r="M273" s="527"/>
      <c r="N273" s="839"/>
      <c r="O273" s="835"/>
      <c r="P273" s="840">
        <v>800</v>
      </c>
      <c r="Q273" s="128"/>
      <c r="R273" s="841"/>
      <c r="S273" s="529"/>
      <c r="T273" s="529"/>
      <c r="U273" s="529"/>
      <c r="V273" s="529"/>
      <c r="W273" s="529"/>
      <c r="X273" s="529"/>
      <c r="Y273" s="529"/>
      <c r="Z273" s="529"/>
      <c r="AA273" s="529"/>
      <c r="AB273" s="529"/>
      <c r="AC273" s="529"/>
      <c r="AD273" s="529"/>
      <c r="AE273" s="529"/>
      <c r="AF273" s="529"/>
      <c r="AG273" s="529"/>
      <c r="AH273" s="529"/>
      <c r="AI273" s="529"/>
      <c r="AJ273" s="529"/>
      <c r="AK273" s="529"/>
      <c r="AL273" s="529"/>
      <c r="AM273" s="263"/>
      <c r="AN273" s="129"/>
      <c r="AO273" s="130"/>
      <c r="AP273" s="130"/>
      <c r="AQ273" s="130"/>
      <c r="AR273" s="130"/>
      <c r="AS273" s="131"/>
      <c r="AT273" s="130"/>
      <c r="AU273" s="132"/>
      <c r="AV273" s="133"/>
      <c r="AW273" s="134"/>
      <c r="AX273" s="139"/>
      <c r="AY273" s="842"/>
      <c r="AZ273" s="127"/>
      <c r="BA273" s="127"/>
      <c r="BB273" s="127"/>
      <c r="BC273" s="127"/>
    </row>
    <row r="274" spans="1:55" ht="12.75">
      <c r="A274" s="83"/>
      <c r="B274" s="142" t="s">
        <v>370</v>
      </c>
      <c r="C274" s="1037"/>
      <c r="D274" s="1057"/>
      <c r="E274" s="834" t="s">
        <v>787</v>
      </c>
      <c r="F274" s="870" t="s">
        <v>788</v>
      </c>
      <c r="G274" s="1078">
        <f t="shared" si="18"/>
        <v>180</v>
      </c>
      <c r="H274" s="1013"/>
      <c r="I274" s="853"/>
      <c r="J274" s="657"/>
      <c r="K274" s="854"/>
      <c r="L274" s="855"/>
      <c r="M274" s="657">
        <v>180</v>
      </c>
      <c r="N274" s="856"/>
      <c r="O274" s="657"/>
      <c r="P274" s="857"/>
      <c r="Q274" s="858"/>
      <c r="R274" s="859"/>
      <c r="S274" s="860"/>
      <c r="T274" s="529"/>
      <c r="U274" s="529"/>
      <c r="V274" s="529"/>
      <c r="W274" s="529"/>
      <c r="X274" s="529"/>
      <c r="Y274" s="529"/>
      <c r="Z274" s="529"/>
      <c r="AA274" s="529"/>
      <c r="AB274" s="529"/>
      <c r="AC274" s="529"/>
      <c r="AD274" s="529"/>
      <c r="AE274" s="529"/>
      <c r="AF274" s="529"/>
      <c r="AG274" s="529"/>
      <c r="AH274" s="529"/>
      <c r="AI274" s="529"/>
      <c r="AJ274" s="529"/>
      <c r="AK274" s="529"/>
      <c r="AL274" s="529"/>
      <c r="AM274" s="263"/>
      <c r="AN274" s="129"/>
      <c r="AO274" s="130"/>
      <c r="AP274" s="130"/>
      <c r="AQ274" s="130"/>
      <c r="AR274" s="130"/>
      <c r="AS274" s="131"/>
      <c r="AT274" s="130"/>
      <c r="AU274" s="132"/>
      <c r="AV274" s="133"/>
      <c r="AW274" s="134"/>
      <c r="AX274" s="139"/>
      <c r="AY274" s="861"/>
      <c r="AZ274" s="127"/>
      <c r="BA274" s="127"/>
      <c r="BB274" s="127"/>
      <c r="BC274" s="127"/>
    </row>
    <row r="275" spans="1:55" ht="12.75">
      <c r="A275" s="83"/>
      <c r="B275" s="142"/>
      <c r="C275" s="1036"/>
      <c r="D275" s="1100" t="s">
        <v>255</v>
      </c>
      <c r="E275" s="871"/>
      <c r="F275" s="872"/>
      <c r="G275" s="1096">
        <f>SUM(I275:R275,AN275:AW275)</f>
        <v>33705.8</v>
      </c>
      <c r="H275" s="605"/>
      <c r="I275" s="113">
        <f aca="true" t="shared" si="19" ref="I275:R275">SUM(I224:I274)</f>
        <v>19702</v>
      </c>
      <c r="J275" s="113">
        <f t="shared" si="19"/>
        <v>200</v>
      </c>
      <c r="K275" s="113">
        <f t="shared" si="19"/>
        <v>0</v>
      </c>
      <c r="L275" s="282">
        <f t="shared" si="19"/>
        <v>0</v>
      </c>
      <c r="M275" s="113">
        <f t="shared" si="19"/>
        <v>7880</v>
      </c>
      <c r="N275" s="113">
        <f t="shared" si="19"/>
        <v>3240</v>
      </c>
      <c r="O275" s="113">
        <f t="shared" si="19"/>
        <v>0</v>
      </c>
      <c r="P275" s="113">
        <f t="shared" si="19"/>
        <v>2683.8</v>
      </c>
      <c r="Q275" s="113">
        <f t="shared" si="19"/>
        <v>0</v>
      </c>
      <c r="R275" s="113">
        <f t="shared" si="19"/>
        <v>0</v>
      </c>
      <c r="S275" s="52">
        <f>SUM(I275:R275)</f>
        <v>33705.8</v>
      </c>
      <c r="T275" s="529"/>
      <c r="U275" s="529"/>
      <c r="V275" s="529"/>
      <c r="W275" s="529"/>
      <c r="X275" s="529"/>
      <c r="Y275" s="529"/>
      <c r="Z275" s="529"/>
      <c r="AA275" s="529"/>
      <c r="AB275" s="529"/>
      <c r="AC275" s="529"/>
      <c r="AD275" s="529"/>
      <c r="AE275" s="529"/>
      <c r="AF275" s="529"/>
      <c r="AG275" s="529"/>
      <c r="AH275" s="529"/>
      <c r="AI275" s="529"/>
      <c r="AJ275" s="529"/>
      <c r="AK275" s="529"/>
      <c r="AL275" s="529"/>
      <c r="AM275" s="264">
        <f>SUM(S275+AX275)</f>
        <v>33705.8</v>
      </c>
      <c r="AN275" s="112">
        <f aca="true" t="shared" si="20" ref="AN275:AW275">SUM(AN224:AN274)</f>
        <v>0</v>
      </c>
      <c r="AO275" s="112">
        <f t="shared" si="20"/>
        <v>0</v>
      </c>
      <c r="AP275" s="112">
        <f t="shared" si="20"/>
        <v>0</v>
      </c>
      <c r="AQ275" s="112">
        <f t="shared" si="20"/>
        <v>0</v>
      </c>
      <c r="AR275" s="112">
        <f t="shared" si="20"/>
        <v>0</v>
      </c>
      <c r="AS275" s="112">
        <f t="shared" si="20"/>
        <v>0</v>
      </c>
      <c r="AT275" s="112">
        <f t="shared" si="20"/>
        <v>0</v>
      </c>
      <c r="AU275" s="112">
        <f t="shared" si="20"/>
        <v>0</v>
      </c>
      <c r="AV275" s="112">
        <f t="shared" si="20"/>
        <v>0</v>
      </c>
      <c r="AW275" s="112">
        <f t="shared" si="20"/>
        <v>0</v>
      </c>
      <c r="AX275" s="112">
        <f>SUM(AN275:AW275)</f>
        <v>0</v>
      </c>
      <c r="AY275" s="112">
        <f>SUM(AY224:AY274)</f>
        <v>0</v>
      </c>
      <c r="AZ275" s="127"/>
      <c r="BA275" s="127"/>
      <c r="BB275" s="127"/>
      <c r="BC275" s="127"/>
    </row>
    <row r="276" spans="1:55" ht="12.75">
      <c r="A276" s="492"/>
      <c r="B276" s="682"/>
      <c r="C276" s="1038"/>
      <c r="D276" s="1058"/>
      <c r="E276" s="874"/>
      <c r="F276" s="875"/>
      <c r="G276" s="1080"/>
      <c r="H276" s="1014"/>
      <c r="I276" s="876"/>
      <c r="J276" s="876"/>
      <c r="K276" s="877"/>
      <c r="L276" s="876"/>
      <c r="M276" s="876"/>
      <c r="N276" s="876"/>
      <c r="O276" s="876"/>
      <c r="P276" s="876"/>
      <c r="Q276" s="876"/>
      <c r="R276" s="876"/>
      <c r="S276" s="848"/>
      <c r="T276" s="848"/>
      <c r="U276" s="848"/>
      <c r="V276" s="848"/>
      <c r="W276" s="848"/>
      <c r="X276" s="848"/>
      <c r="Y276" s="848"/>
      <c r="Z276" s="848"/>
      <c r="AA276" s="848"/>
      <c r="AB276" s="848"/>
      <c r="AC276" s="848"/>
      <c r="AD276" s="848"/>
      <c r="AE276" s="848"/>
      <c r="AF276" s="848"/>
      <c r="AG276" s="848"/>
      <c r="AH276" s="848"/>
      <c r="AI276" s="848"/>
      <c r="AJ276" s="848"/>
      <c r="AK276" s="848"/>
      <c r="AL276" s="848"/>
      <c r="AM276" s="848"/>
      <c r="AN276" s="876"/>
      <c r="AO276" s="876"/>
      <c r="AP276" s="876"/>
      <c r="AQ276" s="876"/>
      <c r="AR276" s="876"/>
      <c r="AS276" s="876"/>
      <c r="AT276" s="876"/>
      <c r="AU276" s="876"/>
      <c r="AV276" s="876"/>
      <c r="AW276" s="876"/>
      <c r="AX276" s="674"/>
      <c r="AY276" s="876"/>
      <c r="AZ276" s="506"/>
      <c r="BA276" s="501"/>
      <c r="BB276" s="501"/>
      <c r="BC276" s="501"/>
    </row>
    <row r="277" spans="1:19" ht="12.75">
      <c r="A277" s="732"/>
      <c r="B277" s="562"/>
      <c r="C277" s="1031"/>
      <c r="D277" s="18"/>
      <c r="E277" s="340"/>
      <c r="F277" s="351"/>
      <c r="G277" s="1041"/>
      <c r="H277" s="934"/>
      <c r="I277" s="734"/>
      <c r="J277" s="527"/>
      <c r="K277" s="735"/>
      <c r="L277" s="551"/>
      <c r="M277" s="862"/>
      <c r="N277" s="740"/>
      <c r="O277" s="476"/>
      <c r="P277" s="864"/>
      <c r="Q277" s="739"/>
      <c r="R277" s="740"/>
      <c r="S277" s="741"/>
    </row>
    <row r="278" spans="1:19" ht="12.75">
      <c r="A278" s="731"/>
      <c r="B278" s="559"/>
      <c r="C278" s="1031"/>
      <c r="D278" s="18"/>
      <c r="E278" s="340"/>
      <c r="F278" s="351"/>
      <c r="G278" s="1041"/>
      <c r="H278" s="1016"/>
      <c r="I278" s="429"/>
      <c r="J278" s="111"/>
      <c r="K278" s="254"/>
      <c r="L278" s="543"/>
      <c r="M278" s="849"/>
      <c r="N278" s="1042"/>
      <c r="O278" s="475"/>
      <c r="P278" s="850"/>
      <c r="Q278" s="598"/>
      <c r="R278" s="174"/>
      <c r="S278" s="176"/>
    </row>
    <row r="279" spans="3:19" ht="12.75">
      <c r="C279" s="1031"/>
      <c r="D279" s="1050" t="s">
        <v>517</v>
      </c>
      <c r="E279" s="748"/>
      <c r="F279" s="936">
        <v>5223</v>
      </c>
      <c r="G279" s="1041"/>
      <c r="H279" s="64"/>
      <c r="I279" s="192"/>
      <c r="J279" s="60"/>
      <c r="K279" s="258"/>
      <c r="L279" s="441"/>
      <c r="M279" s="81"/>
      <c r="N279" s="205"/>
      <c r="O279" s="486"/>
      <c r="P279" s="193"/>
      <c r="Q279" s="602"/>
      <c r="R279" s="81"/>
      <c r="S279" s="194"/>
    </row>
    <row r="280" spans="1:19" ht="12.75">
      <c r="A280" s="722"/>
      <c r="B280" s="561"/>
      <c r="C280" s="1031"/>
      <c r="D280" s="1055"/>
      <c r="E280" s="818"/>
      <c r="F280" s="351"/>
      <c r="G280" s="1041"/>
      <c r="H280" s="932"/>
      <c r="I280" s="274"/>
      <c r="J280" s="110"/>
      <c r="K280" s="724"/>
      <c r="L280" s="725"/>
      <c r="M280" s="293"/>
      <c r="N280" s="726"/>
      <c r="O280" s="727"/>
      <c r="P280" s="728"/>
      <c r="Q280" s="729"/>
      <c r="R280" s="293"/>
      <c r="S280" s="730"/>
    </row>
    <row r="281" spans="1:19" ht="12.75">
      <c r="A281" s="731"/>
      <c r="B281" s="559"/>
      <c r="C281" s="1031"/>
      <c r="D281" s="681"/>
      <c r="E281" s="88"/>
      <c r="F281" s="868"/>
      <c r="G281" s="1041"/>
      <c r="H281" s="934"/>
      <c r="I281" s="429"/>
      <c r="J281" s="111"/>
      <c r="K281" s="254"/>
      <c r="L281" s="543"/>
      <c r="M281" s="174"/>
      <c r="N281" s="144"/>
      <c r="O281" s="475"/>
      <c r="P281" s="175"/>
      <c r="Q281" s="598"/>
      <c r="R281" s="174"/>
      <c r="S281" s="176"/>
    </row>
    <row r="282" spans="3:38" ht="12.75">
      <c r="C282" s="1031"/>
      <c r="D282" s="1101" t="s">
        <v>9</v>
      </c>
      <c r="E282" s="1102"/>
      <c r="F282" s="1103"/>
      <c r="G282" s="1104">
        <f>SUM(G280:G281)</f>
        <v>0</v>
      </c>
      <c r="H282" s="879"/>
      <c r="I282" s="62">
        <f aca="true" t="shared" si="21" ref="I282:R282">SUM(I280:I281)</f>
        <v>0</v>
      </c>
      <c r="J282" s="62">
        <f t="shared" si="21"/>
        <v>0</v>
      </c>
      <c r="K282" s="62">
        <f t="shared" si="21"/>
        <v>0</v>
      </c>
      <c r="L282" s="441">
        <f t="shared" si="21"/>
        <v>0</v>
      </c>
      <c r="M282" s="62">
        <f t="shared" si="21"/>
        <v>0</v>
      </c>
      <c r="N282" s="62">
        <f t="shared" si="21"/>
        <v>0</v>
      </c>
      <c r="O282" s="456">
        <f t="shared" si="21"/>
        <v>0</v>
      </c>
      <c r="P282" s="62">
        <f t="shared" si="21"/>
        <v>0</v>
      </c>
      <c r="Q282" s="113">
        <f t="shared" si="21"/>
        <v>0</v>
      </c>
      <c r="R282" s="62">
        <f t="shared" si="21"/>
        <v>0</v>
      </c>
      <c r="S282" s="206">
        <f>SUM(I282:R282)</f>
        <v>0</v>
      </c>
      <c r="T282" s="643"/>
      <c r="U282" s="643"/>
      <c r="V282" s="643"/>
      <c r="W282" s="643"/>
      <c r="X282" s="643"/>
      <c r="Y282" s="643"/>
      <c r="Z282" s="643"/>
      <c r="AA282" s="643"/>
      <c r="AB282" s="643"/>
      <c r="AC282" s="643"/>
      <c r="AD282" s="643"/>
      <c r="AE282" s="643"/>
      <c r="AF282" s="643"/>
      <c r="AG282" s="643"/>
      <c r="AH282" s="643"/>
      <c r="AI282" s="643"/>
      <c r="AJ282" s="643"/>
      <c r="AK282" s="643"/>
      <c r="AL282" s="643"/>
    </row>
    <row r="283" spans="1:38" ht="12.75">
      <c r="A283" s="722"/>
      <c r="B283" s="561"/>
      <c r="C283" s="1031"/>
      <c r="D283" s="18"/>
      <c r="E283" s="340"/>
      <c r="F283" s="814"/>
      <c r="G283" s="1041"/>
      <c r="H283" s="988"/>
      <c r="I283" s="844"/>
      <c r="J283" s="844"/>
      <c r="K283" s="844"/>
      <c r="L283" s="844"/>
      <c r="M283" s="845"/>
      <c r="N283" s="845"/>
      <c r="O283" s="846"/>
      <c r="P283" s="844"/>
      <c r="Q283" s="847"/>
      <c r="R283" s="845"/>
      <c r="S283" s="110"/>
      <c r="T283" s="671"/>
      <c r="U283" s="671"/>
      <c r="V283" s="671"/>
      <c r="W283" s="671"/>
      <c r="X283" s="671"/>
      <c r="Y283" s="671"/>
      <c r="Z283" s="671"/>
      <c r="AA283" s="671"/>
      <c r="AB283" s="671"/>
      <c r="AC283" s="671"/>
      <c r="AD283" s="671"/>
      <c r="AE283" s="671"/>
      <c r="AF283" s="671"/>
      <c r="AG283" s="671"/>
      <c r="AH283" s="671"/>
      <c r="AI283" s="671"/>
      <c r="AJ283" s="671"/>
      <c r="AK283" s="671"/>
      <c r="AL283" s="671"/>
    </row>
    <row r="284" spans="1:38" ht="12.75">
      <c r="A284" s="732"/>
      <c r="B284" s="562"/>
      <c r="C284" s="1031"/>
      <c r="D284" s="18"/>
      <c r="E284" s="340"/>
      <c r="F284" s="814"/>
      <c r="G284" s="1041"/>
      <c r="H284" s="988"/>
      <c r="I284" s="527"/>
      <c r="J284" s="527"/>
      <c r="K284" s="527"/>
      <c r="L284" s="527"/>
      <c r="M284" s="527"/>
      <c r="N284" s="527"/>
      <c r="O284" s="527"/>
      <c r="P284" s="527"/>
      <c r="Q284" s="527"/>
      <c r="R284" s="527"/>
      <c r="S284" s="527"/>
      <c r="T284" s="671"/>
      <c r="U284" s="671"/>
      <c r="V284" s="671"/>
      <c r="W284" s="671"/>
      <c r="X284" s="671"/>
      <c r="Y284" s="671"/>
      <c r="Z284" s="671"/>
      <c r="AA284" s="671"/>
      <c r="AB284" s="671"/>
      <c r="AC284" s="671"/>
      <c r="AD284" s="671"/>
      <c r="AE284" s="671"/>
      <c r="AF284" s="671"/>
      <c r="AG284" s="671"/>
      <c r="AH284" s="671"/>
      <c r="AI284" s="671"/>
      <c r="AJ284" s="671"/>
      <c r="AK284" s="671"/>
      <c r="AL284" s="671"/>
    </row>
    <row r="285" spans="1:19" ht="12.75">
      <c r="A285" s="732"/>
      <c r="B285" s="562"/>
      <c r="C285" s="1031"/>
      <c r="D285" s="18"/>
      <c r="E285" s="340"/>
      <c r="F285" s="814"/>
      <c r="G285" s="1041"/>
      <c r="H285" s="934"/>
      <c r="I285" s="734"/>
      <c r="J285" s="527"/>
      <c r="K285" s="735"/>
      <c r="L285" s="551"/>
      <c r="M285" s="740"/>
      <c r="N285" s="863"/>
      <c r="O285" s="476"/>
      <c r="P285" s="738"/>
      <c r="Q285" s="739"/>
      <c r="R285" s="740"/>
      <c r="S285" s="741"/>
    </row>
    <row r="286" spans="1:19" ht="12.75">
      <c r="A286" s="732"/>
      <c r="B286" s="562"/>
      <c r="C286" s="1031"/>
      <c r="D286" s="1050" t="s">
        <v>97</v>
      </c>
      <c r="E286" s="748"/>
      <c r="F286" s="749">
        <v>5229</v>
      </c>
      <c r="G286" s="1041"/>
      <c r="H286" s="934"/>
      <c r="I286" s="734"/>
      <c r="J286" s="527"/>
      <c r="K286" s="735"/>
      <c r="L286" s="551"/>
      <c r="M286" s="740"/>
      <c r="N286" s="737"/>
      <c r="O286" s="476"/>
      <c r="P286" s="738"/>
      <c r="Q286" s="739"/>
      <c r="R286" s="740"/>
      <c r="S286" s="741"/>
    </row>
    <row r="287" spans="1:19" ht="12.75">
      <c r="A287" s="732"/>
      <c r="B287" s="562"/>
      <c r="C287" s="1031"/>
      <c r="D287" s="1049"/>
      <c r="E287" s="340"/>
      <c r="F287" s="402"/>
      <c r="G287" s="1041"/>
      <c r="H287" s="934"/>
      <c r="I287" s="734"/>
      <c r="J287" s="527"/>
      <c r="K287" s="735"/>
      <c r="L287" s="551"/>
      <c r="M287" s="740"/>
      <c r="N287" s="737"/>
      <c r="O287" s="476"/>
      <c r="P287" s="738"/>
      <c r="Q287" s="739"/>
      <c r="R287" s="740"/>
      <c r="S287" s="741"/>
    </row>
    <row r="288" spans="1:19" ht="12.75">
      <c r="A288" s="732" t="s">
        <v>139</v>
      </c>
      <c r="B288" s="562" t="s">
        <v>400</v>
      </c>
      <c r="C288" s="1031">
        <v>100</v>
      </c>
      <c r="D288" s="1059" t="s">
        <v>70</v>
      </c>
      <c r="E288" s="88" t="s">
        <v>513</v>
      </c>
      <c r="F288" s="402" t="s">
        <v>328</v>
      </c>
      <c r="G288" s="1078">
        <f aca="true" t="shared" si="22" ref="G288:G299">SUM(I288:R288)</f>
        <v>1000</v>
      </c>
      <c r="H288" s="934"/>
      <c r="I288" s="734">
        <v>1000</v>
      </c>
      <c r="J288" s="527"/>
      <c r="K288" s="735"/>
      <c r="L288" s="551"/>
      <c r="M288" s="740"/>
      <c r="N288" s="737"/>
      <c r="O288" s="476"/>
      <c r="P288" s="738"/>
      <c r="Q288" s="739"/>
      <c r="R288" s="740"/>
      <c r="S288" s="741"/>
    </row>
    <row r="289" spans="1:19" ht="12.75">
      <c r="A289" s="732" t="s">
        <v>669</v>
      </c>
      <c r="B289" s="562" t="s">
        <v>398</v>
      </c>
      <c r="C289" s="1031"/>
      <c r="D289" s="1059"/>
      <c r="E289" s="88" t="s">
        <v>670</v>
      </c>
      <c r="F289" s="402" t="s">
        <v>671</v>
      </c>
      <c r="G289" s="1078">
        <f t="shared" si="22"/>
        <v>82</v>
      </c>
      <c r="H289" s="934"/>
      <c r="I289" s="734"/>
      <c r="J289" s="527">
        <v>82</v>
      </c>
      <c r="K289" s="735"/>
      <c r="L289" s="551"/>
      <c r="M289" s="740"/>
      <c r="N289" s="737"/>
      <c r="O289" s="476"/>
      <c r="P289" s="738"/>
      <c r="Q289" s="739"/>
      <c r="R289" s="740"/>
      <c r="S289" s="741"/>
    </row>
    <row r="290" spans="1:19" ht="12.75">
      <c r="A290" s="732" t="s">
        <v>669</v>
      </c>
      <c r="B290" s="562" t="s">
        <v>398</v>
      </c>
      <c r="C290" s="1031"/>
      <c r="D290" s="1059"/>
      <c r="E290" s="88"/>
      <c r="F290" s="402" t="s">
        <v>672</v>
      </c>
      <c r="G290" s="1078">
        <f t="shared" si="22"/>
        <v>87</v>
      </c>
      <c r="H290" s="934"/>
      <c r="I290" s="734"/>
      <c r="J290" s="527">
        <v>87</v>
      </c>
      <c r="K290" s="735"/>
      <c r="L290" s="551"/>
      <c r="M290" s="740"/>
      <c r="N290" s="737"/>
      <c r="O290" s="476"/>
      <c r="P290" s="738"/>
      <c r="Q290" s="739"/>
      <c r="R290" s="740"/>
      <c r="S290" s="741"/>
    </row>
    <row r="291" spans="1:19" ht="12.75">
      <c r="A291" s="732" t="s">
        <v>669</v>
      </c>
      <c r="B291" s="562" t="s">
        <v>398</v>
      </c>
      <c r="C291" s="1031"/>
      <c r="D291" s="1059"/>
      <c r="E291" s="88"/>
      <c r="F291" s="402" t="s">
        <v>673</v>
      </c>
      <c r="G291" s="1078">
        <f t="shared" si="22"/>
        <v>20</v>
      </c>
      <c r="H291" s="934"/>
      <c r="I291" s="734"/>
      <c r="J291" s="527">
        <v>20</v>
      </c>
      <c r="K291" s="735"/>
      <c r="L291" s="551"/>
      <c r="M291" s="740"/>
      <c r="N291" s="737"/>
      <c r="O291" s="476"/>
      <c r="P291" s="738"/>
      <c r="Q291" s="739"/>
      <c r="R291" s="740"/>
      <c r="S291" s="741"/>
    </row>
    <row r="292" spans="1:19" ht="12.75">
      <c r="A292" s="732" t="s">
        <v>669</v>
      </c>
      <c r="B292" s="562" t="s">
        <v>398</v>
      </c>
      <c r="C292" s="1031"/>
      <c r="D292" s="1059"/>
      <c r="E292" s="88"/>
      <c r="F292" s="402" t="s">
        <v>674</v>
      </c>
      <c r="G292" s="1078">
        <f t="shared" si="22"/>
        <v>40</v>
      </c>
      <c r="H292" s="934"/>
      <c r="I292" s="734"/>
      <c r="J292" s="527">
        <v>40</v>
      </c>
      <c r="K292" s="735"/>
      <c r="L292" s="551"/>
      <c r="M292" s="740"/>
      <c r="N292" s="737"/>
      <c r="O292" s="476"/>
      <c r="P292" s="738"/>
      <c r="Q292" s="739"/>
      <c r="R292" s="740"/>
      <c r="S292" s="741"/>
    </row>
    <row r="293" spans="1:19" ht="12.75">
      <c r="A293" s="732" t="s">
        <v>669</v>
      </c>
      <c r="B293" s="562" t="s">
        <v>398</v>
      </c>
      <c r="C293" s="1031"/>
      <c r="D293" s="1059"/>
      <c r="E293" s="88"/>
      <c r="F293" s="402" t="s">
        <v>675</v>
      </c>
      <c r="G293" s="1078">
        <f t="shared" si="22"/>
        <v>45</v>
      </c>
      <c r="H293" s="934"/>
      <c r="I293" s="734"/>
      <c r="J293" s="527">
        <v>45</v>
      </c>
      <c r="K293" s="735"/>
      <c r="L293" s="551"/>
      <c r="M293" s="740"/>
      <c r="N293" s="737"/>
      <c r="O293" s="476"/>
      <c r="P293" s="738"/>
      <c r="Q293" s="739"/>
      <c r="R293" s="740"/>
      <c r="S293" s="741"/>
    </row>
    <row r="294" spans="1:19" ht="25.5">
      <c r="A294" s="732" t="s">
        <v>775</v>
      </c>
      <c r="B294" s="562" t="s">
        <v>23</v>
      </c>
      <c r="C294" s="1031"/>
      <c r="D294" s="1059"/>
      <c r="E294" s="834" t="s">
        <v>776</v>
      </c>
      <c r="F294" s="402" t="s">
        <v>777</v>
      </c>
      <c r="G294" s="1078">
        <f t="shared" si="22"/>
        <v>180</v>
      </c>
      <c r="H294" s="934"/>
      <c r="I294" s="734"/>
      <c r="J294" s="527"/>
      <c r="K294" s="735">
        <v>180</v>
      </c>
      <c r="L294" s="551"/>
      <c r="M294" s="740"/>
      <c r="N294" s="737"/>
      <c r="O294" s="476"/>
      <c r="P294" s="738"/>
      <c r="Q294" s="739"/>
      <c r="R294" s="740"/>
      <c r="S294" s="741"/>
    </row>
    <row r="295" spans="1:19" ht="12.75">
      <c r="A295" s="732" t="s">
        <v>775</v>
      </c>
      <c r="B295" s="562" t="s">
        <v>23</v>
      </c>
      <c r="C295" s="1031"/>
      <c r="D295" s="1059"/>
      <c r="E295" s="88"/>
      <c r="F295" s="402" t="s">
        <v>778</v>
      </c>
      <c r="G295" s="1078">
        <f t="shared" si="22"/>
        <v>120</v>
      </c>
      <c r="H295" s="934"/>
      <c r="I295" s="734"/>
      <c r="J295" s="527"/>
      <c r="K295" s="735">
        <v>120</v>
      </c>
      <c r="L295" s="551"/>
      <c r="M295" s="740"/>
      <c r="N295" s="737"/>
      <c r="O295" s="476"/>
      <c r="P295" s="738"/>
      <c r="Q295" s="739"/>
      <c r="R295" s="740"/>
      <c r="S295" s="741"/>
    </row>
    <row r="296" spans="1:19" ht="12.75">
      <c r="A296" s="732" t="s">
        <v>406</v>
      </c>
      <c r="B296" s="562" t="s">
        <v>400</v>
      </c>
      <c r="C296" s="1039" t="s">
        <v>524</v>
      </c>
      <c r="D296" s="1059" t="s">
        <v>448</v>
      </c>
      <c r="E296" s="880" t="s">
        <v>72</v>
      </c>
      <c r="F296" s="881" t="s">
        <v>685</v>
      </c>
      <c r="G296" s="1078">
        <f t="shared" si="22"/>
        <v>400</v>
      </c>
      <c r="H296" s="934"/>
      <c r="I296" s="591">
        <v>400</v>
      </c>
      <c r="J296" s="527"/>
      <c r="K296" s="735"/>
      <c r="L296" s="551"/>
      <c r="M296" s="740"/>
      <c r="N296" s="737"/>
      <c r="O296" s="476"/>
      <c r="P296" s="738"/>
      <c r="Q296" s="739"/>
      <c r="R296" s="740"/>
      <c r="S296" s="741"/>
    </row>
    <row r="297" spans="1:19" ht="12.75">
      <c r="A297" s="732" t="s">
        <v>597</v>
      </c>
      <c r="B297" s="562" t="s">
        <v>400</v>
      </c>
      <c r="C297" s="1039" t="s">
        <v>598</v>
      </c>
      <c r="D297" s="1059" t="s">
        <v>599</v>
      </c>
      <c r="E297" s="880" t="s">
        <v>600</v>
      </c>
      <c r="F297" s="881" t="s">
        <v>601</v>
      </c>
      <c r="G297" s="1078">
        <f t="shared" si="22"/>
        <v>60</v>
      </c>
      <c r="H297" s="934"/>
      <c r="I297" s="591">
        <v>60</v>
      </c>
      <c r="J297" s="527"/>
      <c r="K297" s="735"/>
      <c r="L297" s="551"/>
      <c r="M297" s="740"/>
      <c r="N297" s="737"/>
      <c r="O297" s="476"/>
      <c r="P297" s="738"/>
      <c r="Q297" s="739"/>
      <c r="R297" s="740"/>
      <c r="S297" s="741"/>
    </row>
    <row r="298" spans="1:19" ht="12.75">
      <c r="A298" s="732" t="s">
        <v>684</v>
      </c>
      <c r="B298" s="562" t="s">
        <v>400</v>
      </c>
      <c r="C298" s="1031">
        <v>323</v>
      </c>
      <c r="D298" s="1059" t="s">
        <v>249</v>
      </c>
      <c r="E298" s="880" t="s">
        <v>73</v>
      </c>
      <c r="F298" s="881" t="s">
        <v>268</v>
      </c>
      <c r="G298" s="1078">
        <f t="shared" si="22"/>
        <v>4150</v>
      </c>
      <c r="H298" s="934"/>
      <c r="I298" s="734">
        <f>3800+350</f>
        <v>4150</v>
      </c>
      <c r="J298" s="527"/>
      <c r="K298" s="735"/>
      <c r="L298" s="551"/>
      <c r="M298" s="740"/>
      <c r="N298" s="737"/>
      <c r="O298" s="476"/>
      <c r="P298" s="738"/>
      <c r="Q298" s="739"/>
      <c r="R298" s="740"/>
      <c r="S298" s="741"/>
    </row>
    <row r="299" spans="1:19" ht="12.75">
      <c r="A299" s="732" t="s">
        <v>399</v>
      </c>
      <c r="B299" s="562" t="s">
        <v>398</v>
      </c>
      <c r="C299" s="1031">
        <v>513</v>
      </c>
      <c r="D299" s="1059" t="s">
        <v>120</v>
      </c>
      <c r="E299" s="880" t="s">
        <v>329</v>
      </c>
      <c r="F299" s="881" t="s">
        <v>333</v>
      </c>
      <c r="G299" s="1078">
        <f t="shared" si="22"/>
        <v>1300</v>
      </c>
      <c r="H299" s="934"/>
      <c r="I299" s="734"/>
      <c r="J299" s="527">
        <v>1300</v>
      </c>
      <c r="K299" s="735"/>
      <c r="L299" s="551"/>
      <c r="M299" s="740"/>
      <c r="N299" s="737"/>
      <c r="O299" s="476"/>
      <c r="P299" s="738"/>
      <c r="Q299" s="739"/>
      <c r="R299" s="740"/>
      <c r="S299" s="741"/>
    </row>
    <row r="300" spans="1:19" ht="12.75">
      <c r="A300" s="731"/>
      <c r="B300" s="559"/>
      <c r="C300" s="1031"/>
      <c r="D300" s="18"/>
      <c r="E300" s="683"/>
      <c r="F300" s="351"/>
      <c r="G300" s="1078"/>
      <c r="H300" s="1015"/>
      <c r="I300" s="882"/>
      <c r="J300" s="883"/>
      <c r="K300" s="884"/>
      <c r="L300" s="543"/>
      <c r="M300" s="174"/>
      <c r="N300" s="144"/>
      <c r="O300" s="475"/>
      <c r="P300" s="175"/>
      <c r="Q300" s="598"/>
      <c r="R300" s="174"/>
      <c r="S300" s="176"/>
    </row>
    <row r="301" spans="3:38" ht="12.75">
      <c r="C301" s="1031"/>
      <c r="D301" s="1093" t="s">
        <v>9</v>
      </c>
      <c r="E301" s="1094"/>
      <c r="F301" s="1095"/>
      <c r="G301" s="1096">
        <f>SUM(G287:G300)</f>
        <v>7484</v>
      </c>
      <c r="H301" s="885"/>
      <c r="I301" s="886">
        <f aca="true" t="shared" si="23" ref="I301:R301">SUM(I287:I300)</f>
        <v>5610</v>
      </c>
      <c r="J301" s="886">
        <f t="shared" si="23"/>
        <v>1574</v>
      </c>
      <c r="K301" s="886">
        <f t="shared" si="23"/>
        <v>300</v>
      </c>
      <c r="L301" s="548">
        <f t="shared" si="23"/>
        <v>0</v>
      </c>
      <c r="M301" s="103">
        <f t="shared" si="23"/>
        <v>0</v>
      </c>
      <c r="N301" s="62">
        <f t="shared" si="23"/>
        <v>0</v>
      </c>
      <c r="O301" s="488">
        <f t="shared" si="23"/>
        <v>0</v>
      </c>
      <c r="P301" s="103">
        <f t="shared" si="23"/>
        <v>0</v>
      </c>
      <c r="Q301" s="609">
        <f t="shared" si="23"/>
        <v>0</v>
      </c>
      <c r="R301" s="103">
        <f t="shared" si="23"/>
        <v>0</v>
      </c>
      <c r="S301" s="206">
        <f>SUM(I301:R301)</f>
        <v>7484</v>
      </c>
      <c r="T301" s="643"/>
      <c r="U301" s="643"/>
      <c r="V301" s="643"/>
      <c r="W301" s="643"/>
      <c r="X301" s="643"/>
      <c r="Y301" s="643"/>
      <c r="Z301" s="643"/>
      <c r="AA301" s="643"/>
      <c r="AB301" s="643"/>
      <c r="AC301" s="643"/>
      <c r="AD301" s="643"/>
      <c r="AE301" s="643"/>
      <c r="AF301" s="643"/>
      <c r="AG301" s="643"/>
      <c r="AH301" s="643"/>
      <c r="AI301" s="643"/>
      <c r="AJ301" s="643"/>
      <c r="AK301" s="643"/>
      <c r="AL301" s="643"/>
    </row>
    <row r="302" spans="1:38" ht="12.75">
      <c r="A302" s="722"/>
      <c r="B302" s="561"/>
      <c r="C302" s="1031"/>
      <c r="D302" s="18"/>
      <c r="E302" s="340"/>
      <c r="F302" s="814"/>
      <c r="G302" s="1078"/>
      <c r="H302" s="988"/>
      <c r="I302" s="733"/>
      <c r="J302" s="733"/>
      <c r="K302" s="733"/>
      <c r="L302" s="723"/>
      <c r="M302" s="887"/>
      <c r="N302" s="887"/>
      <c r="O302" s="846"/>
      <c r="P302" s="844"/>
      <c r="Q302" s="847"/>
      <c r="R302" s="845"/>
      <c r="S302" s="293"/>
      <c r="T302" s="653"/>
      <c r="U302" s="653"/>
      <c r="V302" s="653"/>
      <c r="W302" s="653"/>
      <c r="X302" s="653"/>
      <c r="Y302" s="653"/>
      <c r="Z302" s="653"/>
      <c r="AA302" s="653"/>
      <c r="AB302" s="653"/>
      <c r="AC302" s="653"/>
      <c r="AD302" s="653"/>
      <c r="AE302" s="653"/>
      <c r="AF302" s="653"/>
      <c r="AG302" s="653"/>
      <c r="AH302" s="653"/>
      <c r="AI302" s="653"/>
      <c r="AJ302" s="653"/>
      <c r="AK302" s="653"/>
      <c r="AL302" s="653"/>
    </row>
    <row r="303" spans="1:38" ht="12.75">
      <c r="A303" s="732"/>
      <c r="B303" s="562"/>
      <c r="C303" s="1031"/>
      <c r="D303" s="18"/>
      <c r="E303" s="340"/>
      <c r="F303" s="801"/>
      <c r="G303" s="1078"/>
      <c r="H303" s="988"/>
      <c r="I303" s="740"/>
      <c r="J303" s="740"/>
      <c r="K303" s="740"/>
      <c r="L303" s="740"/>
      <c r="M303" s="740"/>
      <c r="N303" s="740"/>
      <c r="O303" s="740"/>
      <c r="P303" s="740"/>
      <c r="Q303" s="740"/>
      <c r="R303" s="740"/>
      <c r="S303" s="740"/>
      <c r="T303" s="653"/>
      <c r="U303" s="653"/>
      <c r="V303" s="653"/>
      <c r="W303" s="653"/>
      <c r="X303" s="653"/>
      <c r="Y303" s="653"/>
      <c r="Z303" s="653"/>
      <c r="AA303" s="653"/>
      <c r="AB303" s="653"/>
      <c r="AC303" s="653"/>
      <c r="AD303" s="653"/>
      <c r="AE303" s="653"/>
      <c r="AF303" s="653"/>
      <c r="AG303" s="653"/>
      <c r="AH303" s="653"/>
      <c r="AI303" s="653"/>
      <c r="AJ303" s="653"/>
      <c r="AK303" s="653"/>
      <c r="AL303" s="653"/>
    </row>
    <row r="304" spans="1:19" ht="12.75">
      <c r="A304" s="732"/>
      <c r="B304" s="562"/>
      <c r="C304" s="1031"/>
      <c r="D304" s="18"/>
      <c r="E304" s="340"/>
      <c r="F304" s="814"/>
      <c r="G304" s="1078"/>
      <c r="H304" s="934"/>
      <c r="I304" s="734"/>
      <c r="J304" s="527"/>
      <c r="K304" s="735"/>
      <c r="L304" s="551"/>
      <c r="M304" s="740"/>
      <c r="N304" s="737"/>
      <c r="O304" s="476"/>
      <c r="P304" s="738"/>
      <c r="Q304" s="739"/>
      <c r="R304" s="740"/>
      <c r="S304" s="741"/>
    </row>
    <row r="305" spans="1:19" ht="12.75">
      <c r="A305" s="732"/>
      <c r="B305" s="562"/>
      <c r="C305" s="1031"/>
      <c r="D305" s="1052" t="s">
        <v>170</v>
      </c>
      <c r="E305" s="888"/>
      <c r="F305" s="889">
        <v>5319</v>
      </c>
      <c r="G305" s="1078"/>
      <c r="H305" s="934"/>
      <c r="I305" s="734"/>
      <c r="J305" s="527"/>
      <c r="K305" s="735"/>
      <c r="L305" s="551"/>
      <c r="M305" s="740"/>
      <c r="N305" s="737"/>
      <c r="O305" s="476"/>
      <c r="P305" s="738"/>
      <c r="Q305" s="739"/>
      <c r="R305" s="740"/>
      <c r="S305" s="741"/>
    </row>
    <row r="306" spans="1:19" ht="12.75">
      <c r="A306" s="732"/>
      <c r="B306" s="562"/>
      <c r="C306" s="1031"/>
      <c r="D306" s="342"/>
      <c r="E306" s="340"/>
      <c r="F306" s="351"/>
      <c r="G306" s="1078"/>
      <c r="H306" s="934"/>
      <c r="I306" s="734"/>
      <c r="J306" s="527"/>
      <c r="K306" s="735"/>
      <c r="L306" s="551"/>
      <c r="M306" s="740"/>
      <c r="N306" s="737"/>
      <c r="O306" s="476"/>
      <c r="P306" s="738"/>
      <c r="Q306" s="739"/>
      <c r="R306" s="740"/>
      <c r="S306" s="741"/>
    </row>
    <row r="307" spans="1:19" ht="13.5" thickBot="1">
      <c r="A307" s="731"/>
      <c r="B307" s="559"/>
      <c r="C307" s="1031"/>
      <c r="D307" s="572"/>
      <c r="E307" s="1109"/>
      <c r="F307" s="1110"/>
      <c r="G307" s="1111"/>
      <c r="H307" s="934"/>
      <c r="I307" s="429"/>
      <c r="J307" s="111"/>
      <c r="K307" s="254"/>
      <c r="L307" s="543"/>
      <c r="M307" s="174"/>
      <c r="N307" s="144"/>
      <c r="O307" s="475"/>
      <c r="P307" s="175"/>
      <c r="Q307" s="598"/>
      <c r="R307" s="174"/>
      <c r="S307" s="176"/>
    </row>
    <row r="308" spans="3:38" ht="13.5" thickBot="1">
      <c r="C308" s="1031"/>
      <c r="D308" s="1105" t="s">
        <v>9</v>
      </c>
      <c r="E308" s="1106"/>
      <c r="F308" s="1107"/>
      <c r="G308" s="1108">
        <f>SUM(G306:G307)</f>
        <v>0</v>
      </c>
      <c r="H308" s="879"/>
      <c r="I308" s="457">
        <f aca="true" t="shared" si="24" ref="I308:R308">SUM(I306:I307)</f>
        <v>0</v>
      </c>
      <c r="J308" s="457">
        <f t="shared" si="24"/>
        <v>0</v>
      </c>
      <c r="K308" s="457">
        <f t="shared" si="24"/>
        <v>0</v>
      </c>
      <c r="L308" s="457">
        <f t="shared" si="24"/>
        <v>0</v>
      </c>
      <c r="M308" s="457">
        <f t="shared" si="24"/>
        <v>0</v>
      </c>
      <c r="N308" s="457">
        <f t="shared" si="24"/>
        <v>0</v>
      </c>
      <c r="O308" s="457">
        <f t="shared" si="24"/>
        <v>0</v>
      </c>
      <c r="P308" s="457">
        <f t="shared" si="24"/>
        <v>0</v>
      </c>
      <c r="Q308" s="610">
        <f t="shared" si="24"/>
        <v>0</v>
      </c>
      <c r="R308" s="457">
        <f t="shared" si="24"/>
        <v>0</v>
      </c>
      <c r="S308" s="206">
        <f>SUM(I308:R308)</f>
        <v>0</v>
      </c>
      <c r="T308" s="643"/>
      <c r="U308" s="643"/>
      <c r="V308" s="643"/>
      <c r="W308" s="643"/>
      <c r="X308" s="643"/>
      <c r="Y308" s="643"/>
      <c r="Z308" s="643"/>
      <c r="AA308" s="643"/>
      <c r="AB308" s="643"/>
      <c r="AC308" s="643"/>
      <c r="AD308" s="643"/>
      <c r="AE308" s="643"/>
      <c r="AF308" s="643"/>
      <c r="AG308" s="643"/>
      <c r="AH308" s="643"/>
      <c r="AI308" s="643"/>
      <c r="AJ308" s="643"/>
      <c r="AK308" s="643"/>
      <c r="AL308" s="643"/>
    </row>
    <row r="309" spans="1:19" ht="12.75">
      <c r="A309" s="722"/>
      <c r="B309" s="561"/>
      <c r="C309" s="1031"/>
      <c r="D309" s="18"/>
      <c r="E309" s="340"/>
      <c r="F309" s="351"/>
      <c r="G309" s="1041"/>
      <c r="H309" s="934"/>
      <c r="I309" s="274"/>
      <c r="J309" s="110"/>
      <c r="K309" s="724"/>
      <c r="L309" s="725"/>
      <c r="M309" s="293"/>
      <c r="N309" s="726"/>
      <c r="O309" s="727"/>
      <c r="P309" s="728"/>
      <c r="Q309" s="729"/>
      <c r="R309" s="293"/>
      <c r="S309" s="730"/>
    </row>
    <row r="310" spans="1:19" ht="12.75">
      <c r="A310" s="732"/>
      <c r="B310" s="562"/>
      <c r="C310" s="1031"/>
      <c r="D310" s="18"/>
      <c r="E310" s="340"/>
      <c r="F310" s="351"/>
      <c r="G310" s="1041"/>
      <c r="H310" s="934"/>
      <c r="I310" s="734"/>
      <c r="J310" s="527"/>
      <c r="K310" s="735"/>
      <c r="L310" s="551"/>
      <c r="M310" s="740"/>
      <c r="N310" s="737"/>
      <c r="O310" s="476"/>
      <c r="P310" s="738"/>
      <c r="Q310" s="739"/>
      <c r="R310" s="740"/>
      <c r="S310" s="741"/>
    </row>
    <row r="311" spans="1:19" ht="12.75">
      <c r="A311" s="732"/>
      <c r="B311" s="562"/>
      <c r="C311" s="1031"/>
      <c r="D311" s="1052" t="s">
        <v>460</v>
      </c>
      <c r="E311" s="352"/>
      <c r="F311" s="891">
        <v>5321</v>
      </c>
      <c r="G311" s="1078"/>
      <c r="H311" s="934"/>
      <c r="I311" s="734"/>
      <c r="J311" s="527"/>
      <c r="K311" s="735"/>
      <c r="L311" s="551"/>
      <c r="M311" s="740"/>
      <c r="N311" s="737"/>
      <c r="O311" s="476"/>
      <c r="P311" s="738"/>
      <c r="Q311" s="739"/>
      <c r="R311" s="740"/>
      <c r="S311" s="741"/>
    </row>
    <row r="312" spans="1:19" ht="12.75">
      <c r="A312" s="732"/>
      <c r="B312" s="562"/>
      <c r="C312" s="1031"/>
      <c r="D312" s="1049"/>
      <c r="E312" s="683"/>
      <c r="F312" s="892"/>
      <c r="G312" s="1078"/>
      <c r="H312" s="934"/>
      <c r="I312" s="734"/>
      <c r="J312" s="527"/>
      <c r="K312" s="735"/>
      <c r="L312" s="551"/>
      <c r="M312" s="740"/>
      <c r="N312" s="737"/>
      <c r="O312" s="476"/>
      <c r="P312" s="738"/>
      <c r="Q312" s="739"/>
      <c r="R312" s="740"/>
      <c r="S312" s="741"/>
    </row>
    <row r="313" spans="1:19" ht="12.75">
      <c r="A313" s="732"/>
      <c r="B313" s="562"/>
      <c r="C313" s="1031"/>
      <c r="D313" s="1060" t="s">
        <v>145</v>
      </c>
      <c r="E313" s="88" t="s">
        <v>128</v>
      </c>
      <c r="F313" s="890"/>
      <c r="G313" s="1078"/>
      <c r="H313" s="934"/>
      <c r="I313" s="734"/>
      <c r="J313" s="527"/>
      <c r="K313" s="735"/>
      <c r="L313" s="551"/>
      <c r="M313" s="740"/>
      <c r="N313" s="737"/>
      <c r="O313" s="476"/>
      <c r="P313" s="738"/>
      <c r="Q313" s="739"/>
      <c r="R313" s="740"/>
      <c r="S313" s="741"/>
    </row>
    <row r="314" spans="1:19" ht="12.75">
      <c r="A314" s="732" t="s">
        <v>348</v>
      </c>
      <c r="B314" s="562" t="s">
        <v>400</v>
      </c>
      <c r="C314" s="1031">
        <v>100</v>
      </c>
      <c r="D314" s="681" t="s">
        <v>70</v>
      </c>
      <c r="E314" s="88" t="s">
        <v>350</v>
      </c>
      <c r="F314" s="890" t="s">
        <v>351</v>
      </c>
      <c r="G314" s="1078">
        <f>SUM(I314:R314)</f>
        <v>500</v>
      </c>
      <c r="H314" s="934"/>
      <c r="I314" s="734">
        <v>500</v>
      </c>
      <c r="J314" s="527"/>
      <c r="K314" s="735"/>
      <c r="L314" s="551"/>
      <c r="M314" s="740"/>
      <c r="N314" s="737"/>
      <c r="O314" s="476"/>
      <c r="P314" s="738"/>
      <c r="Q314" s="739"/>
      <c r="R314" s="740"/>
      <c r="S314" s="741"/>
    </row>
    <row r="315" spans="1:19" ht="12.75">
      <c r="A315" s="732" t="s">
        <v>741</v>
      </c>
      <c r="B315" s="562" t="s">
        <v>366</v>
      </c>
      <c r="C315" s="1031"/>
      <c r="D315" s="681"/>
      <c r="E315" s="88" t="s">
        <v>742</v>
      </c>
      <c r="F315" s="893" t="s">
        <v>759</v>
      </c>
      <c r="G315" s="1078">
        <f>SUM(I315:R315)</f>
        <v>42.6</v>
      </c>
      <c r="H315" s="934"/>
      <c r="I315" s="734"/>
      <c r="J315" s="527"/>
      <c r="K315" s="735"/>
      <c r="L315" s="551"/>
      <c r="M315" s="740"/>
      <c r="N315" s="737"/>
      <c r="O315" s="476"/>
      <c r="P315" s="738">
        <v>42.6</v>
      </c>
      <c r="Q315" s="739"/>
      <c r="R315" s="740"/>
      <c r="S315" s="741"/>
    </row>
    <row r="316" spans="1:19" ht="12.75">
      <c r="A316" s="732" t="s">
        <v>741</v>
      </c>
      <c r="B316" s="562" t="s">
        <v>366</v>
      </c>
      <c r="C316" s="1031"/>
      <c r="D316" s="681"/>
      <c r="E316" s="88" t="s">
        <v>743</v>
      </c>
      <c r="F316" s="893" t="s">
        <v>759</v>
      </c>
      <c r="G316" s="1078">
        <f>SUM(I316:R316)</f>
        <v>36.09</v>
      </c>
      <c r="H316" s="934"/>
      <c r="I316" s="734"/>
      <c r="J316" s="527"/>
      <c r="K316" s="735"/>
      <c r="L316" s="551"/>
      <c r="M316" s="740"/>
      <c r="N316" s="737"/>
      <c r="O316" s="476"/>
      <c r="P316" s="738">
        <v>36.09</v>
      </c>
      <c r="Q316" s="739"/>
      <c r="R316" s="740"/>
      <c r="S316" s="741"/>
    </row>
    <row r="317" spans="1:19" ht="12.75">
      <c r="A317" s="732"/>
      <c r="B317" s="562"/>
      <c r="C317" s="1031"/>
      <c r="D317" s="1060" t="s">
        <v>10</v>
      </c>
      <c r="E317" s="88"/>
      <c r="F317" s="890"/>
      <c r="G317" s="1078"/>
      <c r="H317" s="934"/>
      <c r="I317" s="734"/>
      <c r="J317" s="527"/>
      <c r="K317" s="735"/>
      <c r="L317" s="551"/>
      <c r="M317" s="740"/>
      <c r="N317" s="737"/>
      <c r="O317" s="476"/>
      <c r="P317" s="738"/>
      <c r="Q317" s="739"/>
      <c r="R317" s="740"/>
      <c r="S317" s="741"/>
    </row>
    <row r="318" spans="1:19" ht="12.75">
      <c r="A318" s="732" t="s">
        <v>310</v>
      </c>
      <c r="B318" s="562" t="s">
        <v>25</v>
      </c>
      <c r="C318" s="1031">
        <v>421</v>
      </c>
      <c r="D318" s="681" t="s">
        <v>522</v>
      </c>
      <c r="E318" s="88" t="s">
        <v>138</v>
      </c>
      <c r="F318" s="890" t="s">
        <v>384</v>
      </c>
      <c r="G318" s="1078">
        <f>SUM(I318:R318)</f>
        <v>530</v>
      </c>
      <c r="H318" s="934"/>
      <c r="I318" s="734"/>
      <c r="J318" s="527"/>
      <c r="K318" s="735"/>
      <c r="L318" s="551"/>
      <c r="M318" s="740"/>
      <c r="N318" s="737">
        <v>530</v>
      </c>
      <c r="O318" s="476"/>
      <c r="P318" s="738"/>
      <c r="Q318" s="739"/>
      <c r="R318" s="740"/>
      <c r="S318" s="741"/>
    </row>
    <row r="319" spans="1:19" ht="12.75">
      <c r="A319" s="732" t="s">
        <v>310</v>
      </c>
      <c r="B319" s="562" t="s">
        <v>25</v>
      </c>
      <c r="C319" s="1031">
        <v>427</v>
      </c>
      <c r="D319" s="681" t="s">
        <v>422</v>
      </c>
      <c r="E319" s="894" t="s">
        <v>470</v>
      </c>
      <c r="F319" s="895" t="s">
        <v>385</v>
      </c>
      <c r="G319" s="1078">
        <f>SUM(I319:R319)</f>
        <v>25</v>
      </c>
      <c r="H319" s="934"/>
      <c r="I319" s="734"/>
      <c r="J319" s="527"/>
      <c r="K319" s="735"/>
      <c r="L319" s="551"/>
      <c r="M319" s="740"/>
      <c r="N319" s="737">
        <v>25</v>
      </c>
      <c r="O319" s="476"/>
      <c r="P319" s="738"/>
      <c r="Q319" s="739"/>
      <c r="R319" s="740"/>
      <c r="S319" s="741"/>
    </row>
    <row r="320" spans="1:19" ht="12.75">
      <c r="A320" s="732"/>
      <c r="B320" s="562"/>
      <c r="C320" s="1031"/>
      <c r="D320" s="1060" t="s">
        <v>492</v>
      </c>
      <c r="E320" s="88"/>
      <c r="F320" s="890"/>
      <c r="G320" s="1078"/>
      <c r="H320" s="934"/>
      <c r="I320" s="734"/>
      <c r="J320" s="527"/>
      <c r="K320" s="735"/>
      <c r="L320" s="551"/>
      <c r="M320" s="740"/>
      <c r="N320" s="737"/>
      <c r="O320" s="476"/>
      <c r="P320" s="738"/>
      <c r="Q320" s="739"/>
      <c r="R320" s="740"/>
      <c r="S320" s="741"/>
    </row>
    <row r="321" spans="1:19" ht="12.75">
      <c r="A321" s="732" t="s">
        <v>48</v>
      </c>
      <c r="B321" s="562" t="s">
        <v>400</v>
      </c>
      <c r="C321" s="1031">
        <v>513</v>
      </c>
      <c r="D321" s="681" t="s">
        <v>120</v>
      </c>
      <c r="E321" s="896" t="s">
        <v>94</v>
      </c>
      <c r="F321" s="890" t="s">
        <v>54</v>
      </c>
      <c r="G321" s="1078">
        <f>SUM(I321:R321)</f>
        <v>400</v>
      </c>
      <c r="H321" s="934"/>
      <c r="I321" s="734">
        <v>400</v>
      </c>
      <c r="J321" s="527"/>
      <c r="K321" s="735"/>
      <c r="L321" s="551"/>
      <c r="M321" s="740"/>
      <c r="N321" s="737"/>
      <c r="O321" s="476"/>
      <c r="P321" s="738"/>
      <c r="Q321" s="739"/>
      <c r="R321" s="740"/>
      <c r="S321" s="741"/>
    </row>
    <row r="322" spans="1:19" ht="12.75">
      <c r="A322" s="732" t="s">
        <v>633</v>
      </c>
      <c r="B322" s="562" t="s">
        <v>366</v>
      </c>
      <c r="C322" s="1031"/>
      <c r="D322" s="681"/>
      <c r="E322" s="896"/>
      <c r="F322" s="890" t="s">
        <v>679</v>
      </c>
      <c r="G322" s="1078">
        <f>SUM(I322:R322)</f>
        <v>38</v>
      </c>
      <c r="H322" s="934"/>
      <c r="I322" s="734"/>
      <c r="J322" s="527"/>
      <c r="K322" s="735"/>
      <c r="L322" s="551"/>
      <c r="M322" s="740"/>
      <c r="N322" s="737"/>
      <c r="O322" s="476"/>
      <c r="P322" s="738">
        <v>38</v>
      </c>
      <c r="Q322" s="739"/>
      <c r="R322" s="740"/>
      <c r="S322" s="741"/>
    </row>
    <row r="323" spans="1:19" ht="12.75">
      <c r="A323" s="732"/>
      <c r="B323" s="562"/>
      <c r="C323" s="1031"/>
      <c r="D323" s="1060" t="s">
        <v>32</v>
      </c>
      <c r="E323" s="88"/>
      <c r="F323" s="890"/>
      <c r="G323" s="1078"/>
      <c r="H323" s="934"/>
      <c r="I323" s="734"/>
      <c r="J323" s="527"/>
      <c r="K323" s="735"/>
      <c r="L323" s="551"/>
      <c r="M323" s="740"/>
      <c r="N323" s="737"/>
      <c r="O323" s="476"/>
      <c r="P323" s="738"/>
      <c r="Q323" s="739"/>
      <c r="R323" s="740"/>
      <c r="S323" s="741"/>
    </row>
    <row r="324" spans="1:19" ht="12.75">
      <c r="A324" s="732" t="s">
        <v>676</v>
      </c>
      <c r="B324" s="562" t="s">
        <v>25</v>
      </c>
      <c r="C324" s="1031">
        <v>523</v>
      </c>
      <c r="D324" s="681" t="s">
        <v>523</v>
      </c>
      <c r="E324" s="88" t="s">
        <v>141</v>
      </c>
      <c r="F324" s="890" t="s">
        <v>386</v>
      </c>
      <c r="G324" s="1078">
        <f>SUM(I324:R324)</f>
        <v>740</v>
      </c>
      <c r="H324" s="934"/>
      <c r="I324" s="734"/>
      <c r="J324" s="527"/>
      <c r="K324" s="735"/>
      <c r="L324" s="551"/>
      <c r="M324" s="740"/>
      <c r="N324" s="737">
        <f>300+300+140</f>
        <v>740</v>
      </c>
      <c r="O324" s="476"/>
      <c r="P324" s="738"/>
      <c r="Q324" s="739"/>
      <c r="R324" s="740"/>
      <c r="S324" s="741"/>
    </row>
    <row r="325" spans="1:19" ht="12.75">
      <c r="A325" s="732" t="s">
        <v>744</v>
      </c>
      <c r="B325" s="562" t="s">
        <v>370</v>
      </c>
      <c r="C325" s="1031"/>
      <c r="D325" s="681"/>
      <c r="E325" s="88" t="s">
        <v>745</v>
      </c>
      <c r="F325" s="890" t="s">
        <v>758</v>
      </c>
      <c r="G325" s="1078">
        <f>SUM(I325:R325)</f>
        <v>100</v>
      </c>
      <c r="H325" s="934"/>
      <c r="I325" s="734"/>
      <c r="J325" s="527"/>
      <c r="K325" s="735"/>
      <c r="L325" s="551"/>
      <c r="M325" s="740">
        <v>100</v>
      </c>
      <c r="N325" s="737"/>
      <c r="O325" s="476"/>
      <c r="P325" s="738"/>
      <c r="Q325" s="739"/>
      <c r="R325" s="740"/>
      <c r="S325" s="741"/>
    </row>
    <row r="326" spans="1:19" ht="12.75">
      <c r="A326" s="732"/>
      <c r="B326" s="562"/>
      <c r="C326" s="1031"/>
      <c r="D326" s="1061" t="s">
        <v>482</v>
      </c>
      <c r="E326" s="88"/>
      <c r="F326" s="890"/>
      <c r="G326" s="1078"/>
      <c r="H326" s="934"/>
      <c r="I326" s="734"/>
      <c r="J326" s="527"/>
      <c r="K326" s="735"/>
      <c r="L326" s="551"/>
      <c r="M326" s="740"/>
      <c r="N326" s="737"/>
      <c r="O326" s="476"/>
      <c r="P326" s="738"/>
      <c r="Q326" s="739"/>
      <c r="R326" s="740"/>
      <c r="S326" s="741"/>
    </row>
    <row r="327" spans="1:19" ht="12.75">
      <c r="A327" s="732" t="s">
        <v>407</v>
      </c>
      <c r="B327" s="562" t="s">
        <v>400</v>
      </c>
      <c r="C327" s="1031">
        <v>532</v>
      </c>
      <c r="D327" s="681" t="s">
        <v>248</v>
      </c>
      <c r="E327" s="88" t="s">
        <v>502</v>
      </c>
      <c r="F327" s="890" t="s">
        <v>503</v>
      </c>
      <c r="G327" s="1078">
        <f>SUM(I327:R327)</f>
        <v>240</v>
      </c>
      <c r="H327" s="934"/>
      <c r="I327" s="734">
        <v>240</v>
      </c>
      <c r="J327" s="527"/>
      <c r="K327" s="735"/>
      <c r="L327" s="551"/>
      <c r="M327" s="740"/>
      <c r="N327" s="737"/>
      <c r="O327" s="476"/>
      <c r="P327" s="738"/>
      <c r="Q327" s="739"/>
      <c r="R327" s="740"/>
      <c r="S327" s="741"/>
    </row>
    <row r="328" spans="1:19" ht="12.75">
      <c r="A328" s="732" t="s">
        <v>310</v>
      </c>
      <c r="B328" s="562" t="s">
        <v>25</v>
      </c>
      <c r="C328" s="1031">
        <v>534</v>
      </c>
      <c r="D328" s="681" t="s">
        <v>519</v>
      </c>
      <c r="E328" s="88" t="s">
        <v>147</v>
      </c>
      <c r="F328" s="890" t="s">
        <v>387</v>
      </c>
      <c r="G328" s="1078">
        <f>SUM(I328:R328)</f>
        <v>260</v>
      </c>
      <c r="H328" s="934"/>
      <c r="I328" s="734"/>
      <c r="J328" s="527"/>
      <c r="K328" s="735"/>
      <c r="L328" s="551"/>
      <c r="M328" s="740"/>
      <c r="N328" s="737">
        <v>260</v>
      </c>
      <c r="O328" s="476"/>
      <c r="P328" s="738"/>
      <c r="Q328" s="739"/>
      <c r="R328" s="740"/>
      <c r="S328" s="741"/>
    </row>
    <row r="329" spans="1:19" ht="12.75">
      <c r="A329" s="732"/>
      <c r="B329" s="562"/>
      <c r="C329" s="1031"/>
      <c r="D329" s="1062" t="s">
        <v>559</v>
      </c>
      <c r="E329" s="88"/>
      <c r="F329" s="890"/>
      <c r="G329" s="1078"/>
      <c r="H329" s="934"/>
      <c r="I329" s="734"/>
      <c r="J329" s="527"/>
      <c r="K329" s="735"/>
      <c r="L329" s="551"/>
      <c r="M329" s="740"/>
      <c r="N329" s="737"/>
      <c r="O329" s="476"/>
      <c r="P329" s="738"/>
      <c r="Q329" s="739"/>
      <c r="R329" s="740"/>
      <c r="S329" s="741"/>
    </row>
    <row r="330" spans="1:19" ht="12.75">
      <c r="A330" s="732" t="s">
        <v>433</v>
      </c>
      <c r="B330" s="562" t="s">
        <v>400</v>
      </c>
      <c r="C330" s="1031">
        <v>634</v>
      </c>
      <c r="D330" s="681" t="s">
        <v>518</v>
      </c>
      <c r="E330" s="88" t="s">
        <v>560</v>
      </c>
      <c r="F330" s="890" t="s">
        <v>561</v>
      </c>
      <c r="G330" s="1078">
        <f>SUM(I330:R330)</f>
        <v>490</v>
      </c>
      <c r="H330" s="934"/>
      <c r="I330" s="734">
        <v>490</v>
      </c>
      <c r="J330" s="527"/>
      <c r="K330" s="735"/>
      <c r="L330" s="551"/>
      <c r="M330" s="740"/>
      <c r="N330" s="737"/>
      <c r="O330" s="476"/>
      <c r="P330" s="738"/>
      <c r="Q330" s="739"/>
      <c r="R330" s="740"/>
      <c r="S330" s="741"/>
    </row>
    <row r="331" spans="1:19" ht="12.75">
      <c r="A331" s="732"/>
      <c r="B331" s="562"/>
      <c r="C331" s="1031"/>
      <c r="D331" s="1060" t="s">
        <v>412</v>
      </c>
      <c r="E331" s="88"/>
      <c r="F331" s="893"/>
      <c r="G331" s="1078"/>
      <c r="H331" s="934"/>
      <c r="I331" s="734"/>
      <c r="J331" s="527"/>
      <c r="K331" s="735"/>
      <c r="L331" s="551"/>
      <c r="M331" s="740"/>
      <c r="N331" s="737"/>
      <c r="O331" s="476"/>
      <c r="P331" s="738"/>
      <c r="Q331" s="739"/>
      <c r="R331" s="740"/>
      <c r="S331" s="741"/>
    </row>
    <row r="332" spans="1:19" ht="12.75">
      <c r="A332" s="732" t="s">
        <v>48</v>
      </c>
      <c r="B332" s="562" t="s">
        <v>400</v>
      </c>
      <c r="C332" s="1031">
        <v>642</v>
      </c>
      <c r="D332" s="681" t="s">
        <v>116</v>
      </c>
      <c r="E332" s="88" t="s">
        <v>508</v>
      </c>
      <c r="F332" s="893" t="s">
        <v>55</v>
      </c>
      <c r="G332" s="1078">
        <f>SUM(I332:R332)</f>
        <v>3400</v>
      </c>
      <c r="H332" s="934"/>
      <c r="I332" s="734">
        <v>3400</v>
      </c>
      <c r="J332" s="527"/>
      <c r="K332" s="735"/>
      <c r="L332" s="551"/>
      <c r="M332" s="740"/>
      <c r="N332" s="737"/>
      <c r="O332" s="476"/>
      <c r="P332" s="738"/>
      <c r="Q332" s="739"/>
      <c r="R332" s="740"/>
      <c r="S332" s="741"/>
    </row>
    <row r="333" spans="1:19" ht="12.75">
      <c r="A333" s="732" t="s">
        <v>728</v>
      </c>
      <c r="B333" s="562" t="s">
        <v>366</v>
      </c>
      <c r="C333" s="1031"/>
      <c r="D333" s="681"/>
      <c r="E333" s="88" t="s">
        <v>739</v>
      </c>
      <c r="F333" s="893" t="s">
        <v>740</v>
      </c>
      <c r="G333" s="1078">
        <f>SUM(I333:R333)</f>
        <v>15</v>
      </c>
      <c r="H333" s="934"/>
      <c r="I333" s="734"/>
      <c r="J333" s="527"/>
      <c r="K333" s="735"/>
      <c r="L333" s="551"/>
      <c r="M333" s="740"/>
      <c r="N333" s="737"/>
      <c r="O333" s="476"/>
      <c r="P333" s="738">
        <v>15</v>
      </c>
      <c r="Q333" s="739"/>
      <c r="R333" s="740"/>
      <c r="S333" s="741"/>
    </row>
    <row r="334" spans="1:19" ht="12.75">
      <c r="A334" s="732"/>
      <c r="B334" s="562"/>
      <c r="C334" s="1031"/>
      <c r="D334" s="1061" t="s">
        <v>420</v>
      </c>
      <c r="E334" s="88"/>
      <c r="F334" s="893"/>
      <c r="G334" s="1078"/>
      <c r="H334" s="934"/>
      <c r="I334" s="734"/>
      <c r="J334" s="527"/>
      <c r="K334" s="735"/>
      <c r="L334" s="551"/>
      <c r="M334" s="740"/>
      <c r="N334" s="737"/>
      <c r="O334" s="476"/>
      <c r="P334" s="738"/>
      <c r="Q334" s="739"/>
      <c r="R334" s="740"/>
      <c r="S334" s="741"/>
    </row>
    <row r="335" spans="1:19" ht="12.75">
      <c r="A335" s="732" t="s">
        <v>677</v>
      </c>
      <c r="B335" s="562" t="s">
        <v>25</v>
      </c>
      <c r="C335" s="1031">
        <v>712</v>
      </c>
      <c r="D335" s="681" t="s">
        <v>411</v>
      </c>
      <c r="E335" s="88" t="s">
        <v>132</v>
      </c>
      <c r="F335" s="893" t="s">
        <v>678</v>
      </c>
      <c r="G335" s="1078">
        <f>SUM(I335:R335)</f>
        <v>340</v>
      </c>
      <c r="H335" s="934"/>
      <c r="I335" s="734"/>
      <c r="J335" s="527"/>
      <c r="K335" s="735"/>
      <c r="L335" s="551"/>
      <c r="M335" s="740"/>
      <c r="N335" s="737">
        <f>320+20</f>
        <v>340</v>
      </c>
      <c r="O335" s="476"/>
      <c r="P335" s="738"/>
      <c r="Q335" s="739"/>
      <c r="R335" s="740"/>
      <c r="S335" s="741"/>
    </row>
    <row r="336" spans="1:19" ht="12.75">
      <c r="A336" s="732" t="s">
        <v>310</v>
      </c>
      <c r="B336" s="562" t="s">
        <v>25</v>
      </c>
      <c r="C336" s="1031">
        <v>714</v>
      </c>
      <c r="D336" s="681" t="s">
        <v>449</v>
      </c>
      <c r="E336" s="897" t="s">
        <v>148</v>
      </c>
      <c r="F336" s="898" t="s">
        <v>388</v>
      </c>
      <c r="G336" s="1078">
        <f>SUM(I336:R336)</f>
        <v>260</v>
      </c>
      <c r="H336" s="934"/>
      <c r="I336" s="734"/>
      <c r="J336" s="899"/>
      <c r="K336" s="735"/>
      <c r="L336" s="551"/>
      <c r="M336" s="740"/>
      <c r="N336" s="737">
        <v>260</v>
      </c>
      <c r="O336" s="476"/>
      <c r="P336" s="738"/>
      <c r="Q336" s="739"/>
      <c r="R336" s="740"/>
      <c r="S336" s="741"/>
    </row>
    <row r="337" spans="1:19" ht="12.75">
      <c r="A337" s="732"/>
      <c r="B337" s="562"/>
      <c r="C337" s="1031"/>
      <c r="D337" s="1061" t="s">
        <v>121</v>
      </c>
      <c r="E337" s="897"/>
      <c r="F337" s="898"/>
      <c r="G337" s="1078"/>
      <c r="H337" s="934"/>
      <c r="I337" s="734"/>
      <c r="J337" s="899"/>
      <c r="K337" s="735"/>
      <c r="L337" s="551"/>
      <c r="M337" s="740"/>
      <c r="N337" s="737"/>
      <c r="O337" s="476"/>
      <c r="P337" s="738"/>
      <c r="Q337" s="739"/>
      <c r="R337" s="740"/>
      <c r="S337" s="741"/>
    </row>
    <row r="338" spans="1:19" ht="12.75">
      <c r="A338" s="732" t="s">
        <v>582</v>
      </c>
      <c r="B338" s="562" t="s">
        <v>400</v>
      </c>
      <c r="C338" s="1031">
        <v>806</v>
      </c>
      <c r="D338" s="681" t="s">
        <v>11</v>
      </c>
      <c r="E338" s="897" t="s">
        <v>583</v>
      </c>
      <c r="F338" s="898" t="s">
        <v>584</v>
      </c>
      <c r="G338" s="1078">
        <f>SUM(I338:R338)</f>
        <v>500</v>
      </c>
      <c r="H338" s="934"/>
      <c r="I338" s="734">
        <v>500</v>
      </c>
      <c r="J338" s="899"/>
      <c r="K338" s="735"/>
      <c r="L338" s="551"/>
      <c r="M338" s="740"/>
      <c r="N338" s="737"/>
      <c r="O338" s="476"/>
      <c r="P338" s="738"/>
      <c r="Q338" s="739"/>
      <c r="R338" s="740"/>
      <c r="S338" s="741"/>
    </row>
    <row r="339" spans="1:19" ht="12.75">
      <c r="A339" s="731"/>
      <c r="B339" s="559"/>
      <c r="C339" s="1031"/>
      <c r="D339" s="681"/>
      <c r="E339" s="88"/>
      <c r="F339" s="890"/>
      <c r="G339" s="1078"/>
      <c r="H339" s="1016"/>
      <c r="I339" s="429"/>
      <c r="J339" s="111"/>
      <c r="K339" s="254"/>
      <c r="L339" s="543"/>
      <c r="M339" s="174"/>
      <c r="N339" s="144"/>
      <c r="O339" s="475"/>
      <c r="P339" s="175"/>
      <c r="Q339" s="598"/>
      <c r="R339" s="174"/>
      <c r="S339" s="176"/>
    </row>
    <row r="340" spans="3:38" ht="12.75">
      <c r="C340" s="1031"/>
      <c r="D340" s="1093" t="s">
        <v>9</v>
      </c>
      <c r="E340" s="1094"/>
      <c r="F340" s="1095"/>
      <c r="G340" s="1096">
        <f>SUM(G312:G339)</f>
        <v>7916.6900000000005</v>
      </c>
      <c r="H340" s="222"/>
      <c r="I340" s="62">
        <f aca="true" t="shared" si="25" ref="I340:R340">SUM(I312:I339)</f>
        <v>5530</v>
      </c>
      <c r="J340" s="62">
        <f t="shared" si="25"/>
        <v>0</v>
      </c>
      <c r="K340" s="62">
        <f t="shared" si="25"/>
        <v>0</v>
      </c>
      <c r="L340" s="441">
        <f t="shared" si="25"/>
        <v>0</v>
      </c>
      <c r="M340" s="62">
        <f t="shared" si="25"/>
        <v>100</v>
      </c>
      <c r="N340" s="62">
        <f t="shared" si="25"/>
        <v>2155</v>
      </c>
      <c r="O340" s="456">
        <f t="shared" si="25"/>
        <v>0</v>
      </c>
      <c r="P340" s="62">
        <f t="shared" si="25"/>
        <v>131.69</v>
      </c>
      <c r="Q340" s="113">
        <f t="shared" si="25"/>
        <v>0</v>
      </c>
      <c r="R340" s="62">
        <f t="shared" si="25"/>
        <v>0</v>
      </c>
      <c r="S340" s="103">
        <f>SUM(I340:R340)</f>
        <v>7916.69</v>
      </c>
      <c r="T340" s="639"/>
      <c r="U340" s="639"/>
      <c r="V340" s="639"/>
      <c r="W340" s="639"/>
      <c r="X340" s="639"/>
      <c r="Y340" s="639"/>
      <c r="Z340" s="639"/>
      <c r="AA340" s="639"/>
      <c r="AB340" s="639"/>
      <c r="AC340" s="639"/>
      <c r="AD340" s="639"/>
      <c r="AE340" s="639"/>
      <c r="AF340" s="639"/>
      <c r="AG340" s="639"/>
      <c r="AH340" s="639"/>
      <c r="AI340" s="639"/>
      <c r="AJ340" s="639"/>
      <c r="AK340" s="639"/>
      <c r="AL340" s="639"/>
    </row>
    <row r="341" spans="1:38" ht="12.75">
      <c r="A341" s="722"/>
      <c r="B341" s="561"/>
      <c r="C341" s="1031"/>
      <c r="D341" s="18"/>
      <c r="E341" s="340"/>
      <c r="F341" s="814"/>
      <c r="G341" s="1078"/>
      <c r="H341" s="987"/>
      <c r="I341" s="844"/>
      <c r="J341" s="844"/>
      <c r="K341" s="844"/>
      <c r="L341" s="844"/>
      <c r="M341" s="844"/>
      <c r="N341" s="844"/>
      <c r="O341" s="846"/>
      <c r="P341" s="845"/>
      <c r="Q341" s="847"/>
      <c r="R341" s="844"/>
      <c r="S341" s="293"/>
      <c r="T341" s="653"/>
      <c r="U341" s="653"/>
      <c r="V341" s="653"/>
      <c r="W341" s="653"/>
      <c r="X341" s="653"/>
      <c r="Y341" s="653"/>
      <c r="Z341" s="653"/>
      <c r="AA341" s="653"/>
      <c r="AB341" s="653"/>
      <c r="AC341" s="653"/>
      <c r="AD341" s="653"/>
      <c r="AE341" s="653"/>
      <c r="AF341" s="653"/>
      <c r="AG341" s="653"/>
      <c r="AH341" s="653"/>
      <c r="AI341" s="653"/>
      <c r="AJ341" s="653"/>
      <c r="AK341" s="653"/>
      <c r="AL341" s="653"/>
    </row>
    <row r="342" spans="1:38" ht="12.75">
      <c r="A342" s="732"/>
      <c r="B342" s="562"/>
      <c r="C342" s="1031"/>
      <c r="D342" s="18"/>
      <c r="E342" s="340"/>
      <c r="F342" s="814"/>
      <c r="G342" s="1078"/>
      <c r="H342" s="988"/>
      <c r="I342" s="740"/>
      <c r="J342" s="740"/>
      <c r="K342" s="740"/>
      <c r="L342" s="740"/>
      <c r="M342" s="740"/>
      <c r="N342" s="740"/>
      <c r="O342" s="740"/>
      <c r="P342" s="740"/>
      <c r="Q342" s="740"/>
      <c r="R342" s="740"/>
      <c r="S342" s="740"/>
      <c r="T342" s="653"/>
      <c r="U342" s="653"/>
      <c r="V342" s="653"/>
      <c r="W342" s="653"/>
      <c r="X342" s="653"/>
      <c r="Y342" s="653"/>
      <c r="Z342" s="653"/>
      <c r="AA342" s="653"/>
      <c r="AB342" s="653"/>
      <c r="AC342" s="653"/>
      <c r="AD342" s="653"/>
      <c r="AE342" s="653"/>
      <c r="AF342" s="653"/>
      <c r="AG342" s="653"/>
      <c r="AH342" s="653"/>
      <c r="AI342" s="653"/>
      <c r="AJ342" s="653"/>
      <c r="AK342" s="653"/>
      <c r="AL342" s="653"/>
    </row>
    <row r="343" spans="1:19" ht="12.75">
      <c r="A343" s="732"/>
      <c r="B343" s="562"/>
      <c r="C343" s="1031"/>
      <c r="D343" s="18"/>
      <c r="E343" s="340"/>
      <c r="F343" s="351"/>
      <c r="G343" s="1078"/>
      <c r="H343" s="934"/>
      <c r="I343" s="900"/>
      <c r="J343" s="815"/>
      <c r="K343" s="735"/>
      <c r="L343" s="551"/>
      <c r="M343" s="816"/>
      <c r="N343" s="737"/>
      <c r="O343" s="476"/>
      <c r="P343" s="738"/>
      <c r="Q343" s="739"/>
      <c r="R343" s="740"/>
      <c r="S343" s="741"/>
    </row>
    <row r="344" spans="1:19" ht="12.75">
      <c r="A344" s="732"/>
      <c r="B344" s="562"/>
      <c r="C344" s="1031"/>
      <c r="D344" s="1052" t="s">
        <v>506</v>
      </c>
      <c r="E344" s="352"/>
      <c r="F344" s="412">
        <v>5323</v>
      </c>
      <c r="G344" s="1078"/>
      <c r="H344" s="934"/>
      <c r="I344" s="734"/>
      <c r="J344" s="527"/>
      <c r="K344" s="735"/>
      <c r="L344" s="551"/>
      <c r="M344" s="740"/>
      <c r="N344" s="901"/>
      <c r="O344" s="476"/>
      <c r="P344" s="738"/>
      <c r="Q344" s="739"/>
      <c r="R344" s="740"/>
      <c r="S344" s="741"/>
    </row>
    <row r="345" spans="1:19" ht="12.75">
      <c r="A345" s="732"/>
      <c r="B345" s="562"/>
      <c r="C345" s="1031"/>
      <c r="D345" s="1049"/>
      <c r="E345" s="340"/>
      <c r="F345" s="351"/>
      <c r="G345" s="1078"/>
      <c r="H345" s="934"/>
      <c r="I345" s="734"/>
      <c r="J345" s="527"/>
      <c r="K345" s="735"/>
      <c r="L345" s="551"/>
      <c r="M345" s="740"/>
      <c r="N345" s="737"/>
      <c r="O345" s="476"/>
      <c r="P345" s="738"/>
      <c r="Q345" s="739"/>
      <c r="R345" s="740"/>
      <c r="S345" s="741"/>
    </row>
    <row r="346" spans="1:38" ht="12.75">
      <c r="A346" s="732" t="s">
        <v>139</v>
      </c>
      <c r="B346" s="562" t="s">
        <v>400</v>
      </c>
      <c r="C346" s="1031">
        <v>72</v>
      </c>
      <c r="D346" s="18" t="s">
        <v>106</v>
      </c>
      <c r="E346" s="902" t="s">
        <v>372</v>
      </c>
      <c r="F346" s="903" t="s">
        <v>336</v>
      </c>
      <c r="G346" s="1078">
        <f>SUM(I346:R346)</f>
        <v>300</v>
      </c>
      <c r="H346" s="934"/>
      <c r="I346" s="904">
        <v>300</v>
      </c>
      <c r="J346" s="905"/>
      <c r="K346" s="906"/>
      <c r="L346" s="907"/>
      <c r="M346" s="908"/>
      <c r="N346" s="909"/>
      <c r="O346" s="910"/>
      <c r="P346" s="911"/>
      <c r="Q346" s="912"/>
      <c r="R346" s="913"/>
      <c r="S346" s="914"/>
      <c r="T346" s="646"/>
      <c r="U346" s="646"/>
      <c r="V346" s="646"/>
      <c r="W346" s="646"/>
      <c r="X346" s="646"/>
      <c r="Y346" s="646"/>
      <c r="Z346" s="646"/>
      <c r="AA346" s="646"/>
      <c r="AB346" s="646"/>
      <c r="AC346" s="646"/>
      <c r="AD346" s="646"/>
      <c r="AE346" s="646"/>
      <c r="AF346" s="646"/>
      <c r="AG346" s="646"/>
      <c r="AH346" s="646"/>
      <c r="AI346" s="646"/>
      <c r="AJ346" s="646"/>
      <c r="AK346" s="646"/>
      <c r="AL346" s="646"/>
    </row>
    <row r="347" spans="1:19" ht="12.75">
      <c r="A347" s="732" t="s">
        <v>680</v>
      </c>
      <c r="B347" s="562" t="s">
        <v>25</v>
      </c>
      <c r="C347" s="1031">
        <v>80</v>
      </c>
      <c r="D347" s="18" t="s">
        <v>0</v>
      </c>
      <c r="E347" s="340" t="s">
        <v>505</v>
      </c>
      <c r="F347" s="351" t="s">
        <v>79</v>
      </c>
      <c r="G347" s="1078">
        <f>SUM(I347:R347)</f>
        <v>350</v>
      </c>
      <c r="H347" s="934"/>
      <c r="I347" s="734"/>
      <c r="J347" s="527"/>
      <c r="K347" s="735"/>
      <c r="L347" s="551"/>
      <c r="M347" s="740"/>
      <c r="N347" s="737">
        <f>330+20</f>
        <v>350</v>
      </c>
      <c r="O347" s="476"/>
      <c r="P347" s="738"/>
      <c r="Q347" s="739"/>
      <c r="R347" s="740"/>
      <c r="S347" s="741"/>
    </row>
    <row r="348" spans="1:19" ht="12.75">
      <c r="A348" s="731"/>
      <c r="B348" s="559"/>
      <c r="C348" s="1031"/>
      <c r="D348" s="18"/>
      <c r="E348" s="340"/>
      <c r="F348" s="351"/>
      <c r="G348" s="1078"/>
      <c r="H348" s="1016"/>
      <c r="I348" s="429"/>
      <c r="J348" s="111"/>
      <c r="K348" s="254"/>
      <c r="L348" s="543"/>
      <c r="M348" s="174"/>
      <c r="N348" s="144"/>
      <c r="O348" s="475"/>
      <c r="P348" s="175"/>
      <c r="Q348" s="598"/>
      <c r="R348" s="174"/>
      <c r="S348" s="176"/>
    </row>
    <row r="349" spans="3:38" ht="12.75">
      <c r="C349" s="1031"/>
      <c r="D349" s="1093" t="s">
        <v>9</v>
      </c>
      <c r="E349" s="1094"/>
      <c r="F349" s="1095"/>
      <c r="G349" s="1096">
        <f>SUM(G344:G348)</f>
        <v>650</v>
      </c>
      <c r="H349" s="64"/>
      <c r="I349" s="103">
        <f aca="true" t="shared" si="26" ref="I349:R349">SUM(I344:I348)</f>
        <v>300</v>
      </c>
      <c r="J349" s="103">
        <f t="shared" si="26"/>
        <v>0</v>
      </c>
      <c r="K349" s="103">
        <f t="shared" si="26"/>
        <v>0</v>
      </c>
      <c r="L349" s="548">
        <f t="shared" si="26"/>
        <v>0</v>
      </c>
      <c r="M349" s="103">
        <f t="shared" si="26"/>
        <v>0</v>
      </c>
      <c r="N349" s="62">
        <f t="shared" si="26"/>
        <v>350</v>
      </c>
      <c r="O349" s="488">
        <f t="shared" si="26"/>
        <v>0</v>
      </c>
      <c r="P349" s="103">
        <f t="shared" si="26"/>
        <v>0</v>
      </c>
      <c r="Q349" s="609">
        <f t="shared" si="26"/>
        <v>0</v>
      </c>
      <c r="R349" s="103">
        <f t="shared" si="26"/>
        <v>0</v>
      </c>
      <c r="S349" s="206">
        <f>SUM(I349:R349)</f>
        <v>650</v>
      </c>
      <c r="T349" s="643"/>
      <c r="U349" s="643"/>
      <c r="V349" s="643"/>
      <c r="W349" s="643"/>
      <c r="X349" s="643"/>
      <c r="Y349" s="643"/>
      <c r="Z349" s="643"/>
      <c r="AA349" s="643"/>
      <c r="AB349" s="643"/>
      <c r="AC349" s="643"/>
      <c r="AD349" s="643"/>
      <c r="AE349" s="643"/>
      <c r="AF349" s="643"/>
      <c r="AG349" s="643"/>
      <c r="AH349" s="643"/>
      <c r="AI349" s="643"/>
      <c r="AJ349" s="643"/>
      <c r="AK349" s="643"/>
      <c r="AL349" s="643"/>
    </row>
    <row r="350" spans="1:38" ht="12.75">
      <c r="A350" s="722"/>
      <c r="B350" s="561"/>
      <c r="C350" s="1031"/>
      <c r="D350" s="18"/>
      <c r="E350" s="340"/>
      <c r="F350" s="814"/>
      <c r="G350" s="1078"/>
      <c r="H350" s="987"/>
      <c r="I350" s="844"/>
      <c r="J350" s="844"/>
      <c r="K350" s="844"/>
      <c r="L350" s="844"/>
      <c r="M350" s="845"/>
      <c r="N350" s="845"/>
      <c r="O350" s="846"/>
      <c r="P350" s="844"/>
      <c r="Q350" s="847"/>
      <c r="R350" s="845"/>
      <c r="S350" s="110"/>
      <c r="T350" s="671"/>
      <c r="U350" s="671"/>
      <c r="V350" s="671"/>
      <c r="W350" s="671"/>
      <c r="X350" s="671"/>
      <c r="Y350" s="671"/>
      <c r="Z350" s="671"/>
      <c r="AA350" s="671"/>
      <c r="AB350" s="671"/>
      <c r="AC350" s="671"/>
      <c r="AD350" s="671"/>
      <c r="AE350" s="671"/>
      <c r="AF350" s="671"/>
      <c r="AG350" s="671"/>
      <c r="AH350" s="671"/>
      <c r="AI350" s="671"/>
      <c r="AJ350" s="671"/>
      <c r="AK350" s="671"/>
      <c r="AL350" s="671"/>
    </row>
    <row r="351" spans="1:38" ht="12.75">
      <c r="A351" s="732"/>
      <c r="B351" s="562"/>
      <c r="C351" s="1031"/>
      <c r="D351" s="18"/>
      <c r="E351" s="340"/>
      <c r="F351" s="814"/>
      <c r="G351" s="1078"/>
      <c r="H351" s="988"/>
      <c r="I351" s="815"/>
      <c r="J351" s="815"/>
      <c r="K351" s="815"/>
      <c r="L351" s="815"/>
      <c r="M351" s="815"/>
      <c r="N351" s="815"/>
      <c r="O351" s="815"/>
      <c r="P351" s="815"/>
      <c r="Q351" s="815"/>
      <c r="R351" s="815"/>
      <c r="S351" s="527"/>
      <c r="T351" s="671"/>
      <c r="U351" s="671"/>
      <c r="V351" s="671"/>
      <c r="W351" s="671"/>
      <c r="X351" s="671"/>
      <c r="Y351" s="671"/>
      <c r="Z351" s="671"/>
      <c r="AA351" s="671"/>
      <c r="AB351" s="671"/>
      <c r="AC351" s="671"/>
      <c r="AD351" s="671"/>
      <c r="AE351" s="671"/>
      <c r="AF351" s="671"/>
      <c r="AG351" s="671"/>
      <c r="AH351" s="671"/>
      <c r="AI351" s="671"/>
      <c r="AJ351" s="671"/>
      <c r="AK351" s="671"/>
      <c r="AL351" s="671"/>
    </row>
    <row r="352" spans="1:38" ht="12.75">
      <c r="A352" s="732"/>
      <c r="B352" s="562"/>
      <c r="C352" s="1031"/>
      <c r="D352" s="18"/>
      <c r="E352" s="340"/>
      <c r="F352" s="804"/>
      <c r="G352" s="1078"/>
      <c r="H352" s="934"/>
      <c r="I352" s="754"/>
      <c r="J352" s="740"/>
      <c r="K352" s="756"/>
      <c r="L352" s="757"/>
      <c r="M352" s="740"/>
      <c r="N352" s="917"/>
      <c r="O352" s="760"/>
      <c r="P352" s="761"/>
      <c r="Q352" s="762"/>
      <c r="R352" s="918"/>
      <c r="S352" s="919"/>
      <c r="T352" s="645"/>
      <c r="U352" s="645"/>
      <c r="V352" s="645"/>
      <c r="W352" s="645"/>
      <c r="X352" s="645"/>
      <c r="Y352" s="645"/>
      <c r="Z352" s="645"/>
      <c r="AA352" s="645"/>
      <c r="AB352" s="645"/>
      <c r="AC352" s="645"/>
      <c r="AD352" s="645"/>
      <c r="AE352" s="645"/>
      <c r="AF352" s="645"/>
      <c r="AG352" s="645"/>
      <c r="AH352" s="645"/>
      <c r="AI352" s="645"/>
      <c r="AJ352" s="645"/>
      <c r="AK352" s="645"/>
      <c r="AL352" s="645"/>
    </row>
    <row r="353" spans="1:38" ht="12.75">
      <c r="A353" s="732"/>
      <c r="B353" s="562"/>
      <c r="C353" s="1031"/>
      <c r="D353" s="18"/>
      <c r="E353" s="340"/>
      <c r="F353" s="351"/>
      <c r="G353" s="1078"/>
      <c r="H353" s="934"/>
      <c r="I353" s="734"/>
      <c r="J353" s="862"/>
      <c r="K353" s="735"/>
      <c r="L353" s="551"/>
      <c r="M353" s="4"/>
      <c r="N353" s="617"/>
      <c r="O353" s="476"/>
      <c r="P353" s="738"/>
      <c r="Q353" s="739"/>
      <c r="R353" s="740"/>
      <c r="S353" s="920"/>
      <c r="T353" s="647"/>
      <c r="U353" s="647"/>
      <c r="V353" s="647"/>
      <c r="W353" s="647"/>
      <c r="X353" s="647"/>
      <c r="Y353" s="647"/>
      <c r="Z353" s="647"/>
      <c r="AA353" s="647"/>
      <c r="AB353" s="647"/>
      <c r="AC353" s="647"/>
      <c r="AD353" s="647"/>
      <c r="AE353" s="647"/>
      <c r="AF353" s="647"/>
      <c r="AG353" s="647"/>
      <c r="AH353" s="647"/>
      <c r="AI353" s="647"/>
      <c r="AJ353" s="647"/>
      <c r="AK353" s="647"/>
      <c r="AL353" s="647"/>
    </row>
    <row r="354" spans="1:38" ht="12.75">
      <c r="A354" s="732"/>
      <c r="B354" s="562"/>
      <c r="C354" s="1031"/>
      <c r="D354" s="1063" t="s">
        <v>80</v>
      </c>
      <c r="E354" s="352"/>
      <c r="F354" s="412">
        <v>5329</v>
      </c>
      <c r="G354" s="1078"/>
      <c r="H354" s="934"/>
      <c r="I354" s="734"/>
      <c r="J354" s="527"/>
      <c r="K354" s="735"/>
      <c r="L354" s="551"/>
      <c r="M354" s="4"/>
      <c r="N354" s="618"/>
      <c r="O354" s="476"/>
      <c r="P354" s="738"/>
      <c r="Q354" s="739"/>
      <c r="R354" s="740"/>
      <c r="S354" s="920"/>
      <c r="T354" s="647"/>
      <c r="U354" s="647"/>
      <c r="V354" s="647"/>
      <c r="W354" s="647"/>
      <c r="X354" s="647"/>
      <c r="Y354" s="647"/>
      <c r="Z354" s="647"/>
      <c r="AA354" s="647"/>
      <c r="AB354" s="647"/>
      <c r="AC354" s="647"/>
      <c r="AD354" s="647"/>
      <c r="AE354" s="647"/>
      <c r="AF354" s="647"/>
      <c r="AG354" s="647"/>
      <c r="AH354" s="647"/>
      <c r="AI354" s="647"/>
      <c r="AJ354" s="647"/>
      <c r="AK354" s="647"/>
      <c r="AL354" s="647"/>
    </row>
    <row r="355" spans="1:38" ht="12.75">
      <c r="A355" s="732"/>
      <c r="B355" s="562"/>
      <c r="C355" s="1031"/>
      <c r="D355" s="18"/>
      <c r="E355" s="340"/>
      <c r="F355" s="351"/>
      <c r="G355" s="1078"/>
      <c r="H355" s="934"/>
      <c r="I355" s="734"/>
      <c r="J355" s="527"/>
      <c r="K355" s="735"/>
      <c r="L355" s="551"/>
      <c r="M355" s="740"/>
      <c r="N355" s="921"/>
      <c r="O355" s="476"/>
      <c r="P355" s="738"/>
      <c r="Q355" s="739"/>
      <c r="R355" s="740"/>
      <c r="S355" s="920"/>
      <c r="T355" s="647"/>
      <c r="U355" s="647"/>
      <c r="V355" s="647"/>
      <c r="W355" s="647"/>
      <c r="X355" s="647"/>
      <c r="Y355" s="647"/>
      <c r="Z355" s="647"/>
      <c r="AA355" s="647"/>
      <c r="AB355" s="647"/>
      <c r="AC355" s="647"/>
      <c r="AD355" s="647"/>
      <c r="AE355" s="647"/>
      <c r="AF355" s="647"/>
      <c r="AG355" s="647"/>
      <c r="AH355" s="647"/>
      <c r="AI355" s="647"/>
      <c r="AJ355" s="647"/>
      <c r="AK355" s="647"/>
      <c r="AL355" s="647"/>
    </row>
    <row r="356" spans="1:38" ht="12.75">
      <c r="A356" s="731"/>
      <c r="B356" s="559"/>
      <c r="C356" s="1031"/>
      <c r="D356" s="18"/>
      <c r="E356" s="340"/>
      <c r="F356" s="351"/>
      <c r="G356" s="1078"/>
      <c r="H356" s="1015"/>
      <c r="I356" s="882"/>
      <c r="J356" s="111"/>
      <c r="K356" s="254"/>
      <c r="L356" s="543"/>
      <c r="M356" s="174"/>
      <c r="N356" s="915"/>
      <c r="O356" s="475"/>
      <c r="P356" s="175"/>
      <c r="Q356" s="598"/>
      <c r="R356" s="174"/>
      <c r="S356" s="916"/>
      <c r="T356" s="647"/>
      <c r="U356" s="647"/>
      <c r="V356" s="647"/>
      <c r="W356" s="647"/>
      <c r="X356" s="647"/>
      <c r="Y356" s="647"/>
      <c r="Z356" s="647"/>
      <c r="AA356" s="647"/>
      <c r="AB356" s="647"/>
      <c r="AC356" s="647"/>
      <c r="AD356" s="647"/>
      <c r="AE356" s="647"/>
      <c r="AF356" s="647"/>
      <c r="AG356" s="647"/>
      <c r="AH356" s="647"/>
      <c r="AI356" s="647"/>
      <c r="AJ356" s="647"/>
      <c r="AK356" s="647"/>
      <c r="AL356" s="647"/>
    </row>
    <row r="357" spans="3:38" ht="12.75">
      <c r="C357" s="1031"/>
      <c r="D357" s="1093" t="s">
        <v>9</v>
      </c>
      <c r="E357" s="1094"/>
      <c r="F357" s="1095"/>
      <c r="G357" s="1096">
        <f>SUM(G355:G356)</f>
        <v>0</v>
      </c>
      <c r="H357" s="885"/>
      <c r="I357" s="922">
        <f>SUM(I355:I356)</f>
        <v>0</v>
      </c>
      <c r="J357" s="62">
        <f aca="true" t="shared" si="27" ref="J357:R357">SUM(J356:J356)</f>
        <v>0</v>
      </c>
      <c r="K357" s="62">
        <f t="shared" si="27"/>
        <v>0</v>
      </c>
      <c r="L357" s="441">
        <f t="shared" si="27"/>
        <v>0</v>
      </c>
      <c r="M357" s="62">
        <f t="shared" si="27"/>
        <v>0</v>
      </c>
      <c r="N357" s="62">
        <f t="shared" si="27"/>
        <v>0</v>
      </c>
      <c r="O357" s="456">
        <f t="shared" si="27"/>
        <v>0</v>
      </c>
      <c r="P357" s="62">
        <f t="shared" si="27"/>
        <v>0</v>
      </c>
      <c r="Q357" s="113">
        <f t="shared" si="27"/>
        <v>0</v>
      </c>
      <c r="R357" s="62">
        <f t="shared" si="27"/>
        <v>0</v>
      </c>
      <c r="S357" s="206">
        <f>SUM(I357:R357)</f>
        <v>0</v>
      </c>
      <c r="T357" s="643"/>
      <c r="U357" s="643"/>
      <c r="V357" s="643"/>
      <c r="W357" s="643"/>
      <c r="X357" s="643"/>
      <c r="Y357" s="643"/>
      <c r="Z357" s="643"/>
      <c r="AA357" s="643"/>
      <c r="AB357" s="643"/>
      <c r="AC357" s="643"/>
      <c r="AD357" s="643"/>
      <c r="AE357" s="643"/>
      <c r="AF357" s="643"/>
      <c r="AG357" s="643"/>
      <c r="AH357" s="643"/>
      <c r="AI357" s="643"/>
      <c r="AJ357" s="643"/>
      <c r="AK357" s="643"/>
      <c r="AL357" s="643"/>
    </row>
    <row r="358" spans="1:38" ht="12.75">
      <c r="A358" s="722"/>
      <c r="B358" s="561"/>
      <c r="C358" s="1031"/>
      <c r="D358" s="18"/>
      <c r="E358" s="340"/>
      <c r="F358" s="814"/>
      <c r="G358" s="1078"/>
      <c r="H358" s="988"/>
      <c r="I358" s="740"/>
      <c r="J358" s="110"/>
      <c r="K358" s="293"/>
      <c r="L358" s="293"/>
      <c r="M358" s="293"/>
      <c r="N358" s="923"/>
      <c r="O358" s="727"/>
      <c r="P358" s="293"/>
      <c r="Q358" s="852"/>
      <c r="R358" s="293"/>
      <c r="S358" s="923"/>
      <c r="T358" s="675"/>
      <c r="U358" s="675"/>
      <c r="V358" s="675"/>
      <c r="W358" s="675"/>
      <c r="X358" s="675"/>
      <c r="Y358" s="675"/>
      <c r="Z358" s="675"/>
      <c r="AA358" s="675"/>
      <c r="AB358" s="675"/>
      <c r="AC358" s="675"/>
      <c r="AD358" s="675"/>
      <c r="AE358" s="675"/>
      <c r="AF358" s="675"/>
      <c r="AG358" s="675"/>
      <c r="AH358" s="675"/>
      <c r="AI358" s="675"/>
      <c r="AJ358" s="675"/>
      <c r="AK358" s="675"/>
      <c r="AL358" s="675"/>
    </row>
    <row r="359" spans="1:19" ht="12.75">
      <c r="A359" s="732"/>
      <c r="B359" s="562"/>
      <c r="C359" s="1031"/>
      <c r="D359" s="18"/>
      <c r="E359" s="340"/>
      <c r="F359" s="351"/>
      <c r="G359" s="1078"/>
      <c r="H359" s="934"/>
      <c r="I359" s="734"/>
      <c r="J359" s="527"/>
      <c r="K359" s="735"/>
      <c r="L359" s="551"/>
      <c r="M359" s="740"/>
      <c r="N359" s="863"/>
      <c r="O359" s="476"/>
      <c r="P359" s="738"/>
      <c r="Q359" s="739"/>
      <c r="R359" s="740"/>
      <c r="S359" s="741"/>
    </row>
    <row r="360" spans="1:19" ht="12.75">
      <c r="A360" s="732"/>
      <c r="B360" s="562"/>
      <c r="C360" s="1031"/>
      <c r="D360" s="18"/>
      <c r="E360" s="340"/>
      <c r="F360" s="351"/>
      <c r="G360" s="1078"/>
      <c r="H360" s="934"/>
      <c r="I360" s="734"/>
      <c r="J360" s="527"/>
      <c r="K360" s="735"/>
      <c r="L360" s="551"/>
      <c r="M360" s="740"/>
      <c r="N360" s="863"/>
      <c r="O360" s="476"/>
      <c r="P360" s="738"/>
      <c r="Q360" s="739"/>
      <c r="R360" s="740"/>
      <c r="S360" s="741"/>
    </row>
    <row r="361" spans="1:19" ht="12.75">
      <c r="A361" s="732"/>
      <c r="B361" s="562"/>
      <c r="C361" s="1031"/>
      <c r="D361" s="1050" t="s">
        <v>373</v>
      </c>
      <c r="E361" s="352"/>
      <c r="F361" s="412">
        <v>5332</v>
      </c>
      <c r="G361" s="1078"/>
      <c r="H361" s="934"/>
      <c r="I361" s="734"/>
      <c r="J361" s="527"/>
      <c r="K361" s="735"/>
      <c r="L361" s="551"/>
      <c r="M361" s="740"/>
      <c r="N361" s="737"/>
      <c r="O361" s="476"/>
      <c r="P361" s="738"/>
      <c r="Q361" s="739"/>
      <c r="R361" s="740"/>
      <c r="S361" s="741"/>
    </row>
    <row r="362" spans="1:19" ht="12.75">
      <c r="A362" s="732"/>
      <c r="B362" s="562"/>
      <c r="C362" s="1031"/>
      <c r="D362" s="1049"/>
      <c r="E362" s="340"/>
      <c r="F362" s="892"/>
      <c r="G362" s="1078"/>
      <c r="H362" s="934"/>
      <c r="I362" s="734"/>
      <c r="J362" s="527"/>
      <c r="K362" s="735"/>
      <c r="L362" s="551"/>
      <c r="M362" s="740"/>
      <c r="N362" s="737"/>
      <c r="O362" s="476"/>
      <c r="P362" s="738"/>
      <c r="Q362" s="739"/>
      <c r="R362" s="740"/>
      <c r="S362" s="741"/>
    </row>
    <row r="363" spans="1:19" ht="12.75">
      <c r="A363" s="732" t="s">
        <v>251</v>
      </c>
      <c r="B363" s="562" t="s">
        <v>370</v>
      </c>
      <c r="C363" s="1040">
        <v>100</v>
      </c>
      <c r="D363" s="681" t="s">
        <v>70</v>
      </c>
      <c r="E363" s="340" t="s">
        <v>7</v>
      </c>
      <c r="F363" s="890" t="s">
        <v>337</v>
      </c>
      <c r="G363" s="1078">
        <f>SUM(I363:R363)</f>
        <v>900</v>
      </c>
      <c r="H363" s="934"/>
      <c r="I363" s="734"/>
      <c r="J363" s="527"/>
      <c r="K363" s="735"/>
      <c r="L363" s="551"/>
      <c r="M363" s="527">
        <v>900</v>
      </c>
      <c r="N363" s="737"/>
      <c r="O363" s="476"/>
      <c r="P363" s="738"/>
      <c r="Q363" s="739"/>
      <c r="R363" s="740"/>
      <c r="S363" s="741"/>
    </row>
    <row r="364" spans="1:19" ht="12.75">
      <c r="A364" s="731"/>
      <c r="B364" s="559"/>
      <c r="C364" s="1031"/>
      <c r="D364" s="18"/>
      <c r="E364" s="340"/>
      <c r="F364" s="402"/>
      <c r="G364" s="1078"/>
      <c r="H364" s="1016"/>
      <c r="I364" s="429"/>
      <c r="J364" s="111"/>
      <c r="K364" s="254"/>
      <c r="L364" s="543"/>
      <c r="M364" s="174"/>
      <c r="N364" s="144"/>
      <c r="O364" s="475"/>
      <c r="P364" s="175"/>
      <c r="Q364" s="598"/>
      <c r="R364" s="174"/>
      <c r="S364" s="176"/>
    </row>
    <row r="365" spans="3:38" ht="12.75">
      <c r="C365" s="1031"/>
      <c r="D365" s="1093" t="s">
        <v>9</v>
      </c>
      <c r="E365" s="1094"/>
      <c r="F365" s="1095"/>
      <c r="G365" s="1096">
        <f>SUM(G362:G364)</f>
        <v>900</v>
      </c>
      <c r="H365" s="222"/>
      <c r="I365" s="62">
        <f aca="true" t="shared" si="28" ref="I365:R365">SUM(I362:I364)</f>
        <v>0</v>
      </c>
      <c r="J365" s="62">
        <f t="shared" si="28"/>
        <v>0</v>
      </c>
      <c r="K365" s="62">
        <f t="shared" si="28"/>
        <v>0</v>
      </c>
      <c r="L365" s="441">
        <f t="shared" si="28"/>
        <v>0</v>
      </c>
      <c r="M365" s="62">
        <f t="shared" si="28"/>
        <v>900</v>
      </c>
      <c r="N365" s="62">
        <f t="shared" si="28"/>
        <v>0</v>
      </c>
      <c r="O365" s="456">
        <f t="shared" si="28"/>
        <v>0</v>
      </c>
      <c r="P365" s="62">
        <f t="shared" si="28"/>
        <v>0</v>
      </c>
      <c r="Q365" s="113">
        <f t="shared" si="28"/>
        <v>0</v>
      </c>
      <c r="R365" s="62">
        <f t="shared" si="28"/>
        <v>0</v>
      </c>
      <c r="S365" s="249">
        <f>SUM(I365:R365)</f>
        <v>900</v>
      </c>
      <c r="T365" s="648"/>
      <c r="U365" s="648"/>
      <c r="V365" s="648"/>
      <c r="W365" s="648"/>
      <c r="X365" s="648"/>
      <c r="Y365" s="648"/>
      <c r="Z365" s="648"/>
      <c r="AA365" s="648"/>
      <c r="AB365" s="648"/>
      <c r="AC365" s="648"/>
      <c r="AD365" s="648"/>
      <c r="AE365" s="648"/>
      <c r="AF365" s="648"/>
      <c r="AG365" s="648"/>
      <c r="AH365" s="648"/>
      <c r="AI365" s="648"/>
      <c r="AJ365" s="648"/>
      <c r="AK365" s="648"/>
      <c r="AL365" s="648"/>
    </row>
    <row r="366" spans="1:38" ht="12.75">
      <c r="A366" s="722"/>
      <c r="B366" s="561"/>
      <c r="C366" s="1031"/>
      <c r="D366" s="18"/>
      <c r="E366" s="340"/>
      <c r="F366" s="814"/>
      <c r="G366" s="1078"/>
      <c r="H366" s="987"/>
      <c r="I366" s="844"/>
      <c r="J366" s="844"/>
      <c r="K366" s="844"/>
      <c r="L366" s="844"/>
      <c r="M366" s="844"/>
      <c r="N366" s="844"/>
      <c r="O366" s="846"/>
      <c r="P366" s="844"/>
      <c r="Q366" s="847"/>
      <c r="R366" s="844"/>
      <c r="S366" s="293"/>
      <c r="T366" s="653"/>
      <c r="U366" s="653"/>
      <c r="V366" s="653"/>
      <c r="W366" s="653"/>
      <c r="X366" s="653"/>
      <c r="Y366" s="653"/>
      <c r="Z366" s="653"/>
      <c r="AA366" s="653"/>
      <c r="AB366" s="653"/>
      <c r="AC366" s="653"/>
      <c r="AD366" s="653"/>
      <c r="AE366" s="653"/>
      <c r="AF366" s="653"/>
      <c r="AG366" s="653"/>
      <c r="AH366" s="653"/>
      <c r="AI366" s="653"/>
      <c r="AJ366" s="653"/>
      <c r="AK366" s="653"/>
      <c r="AL366" s="653"/>
    </row>
    <row r="367" spans="1:19" ht="12.75">
      <c r="A367" s="732"/>
      <c r="B367" s="562"/>
      <c r="C367" s="1031"/>
      <c r="D367" s="18"/>
      <c r="E367" s="340"/>
      <c r="F367" s="351"/>
      <c r="G367" s="1078"/>
      <c r="H367" s="934"/>
      <c r="I367" s="740"/>
      <c r="J367" s="740"/>
      <c r="K367" s="740"/>
      <c r="L367" s="740"/>
      <c r="M367" s="740"/>
      <c r="N367" s="740"/>
      <c r="O367" s="740"/>
      <c r="P367" s="740"/>
      <c r="Q367" s="817"/>
      <c r="R367" s="817"/>
      <c r="S367" s="741"/>
    </row>
    <row r="368" spans="1:19" ht="12.75">
      <c r="A368" s="732"/>
      <c r="B368" s="562"/>
      <c r="C368" s="1031"/>
      <c r="D368" s="1050" t="s">
        <v>479</v>
      </c>
      <c r="E368" s="352"/>
      <c r="F368" s="412">
        <v>5334</v>
      </c>
      <c r="G368" s="1078"/>
      <c r="H368" s="934"/>
      <c r="I368" s="734"/>
      <c r="J368" s="736"/>
      <c r="K368" s="735"/>
      <c r="L368" s="551"/>
      <c r="M368" s="740"/>
      <c r="N368" s="737"/>
      <c r="O368" s="476"/>
      <c r="P368" s="738"/>
      <c r="Q368" s="924"/>
      <c r="R368" s="740"/>
      <c r="S368" s="741"/>
    </row>
    <row r="369" spans="1:19" ht="12.75">
      <c r="A369" s="732"/>
      <c r="B369" s="562"/>
      <c r="C369" s="1031"/>
      <c r="D369" s="1049"/>
      <c r="E369" s="340"/>
      <c r="F369" s="892"/>
      <c r="G369" s="1078"/>
      <c r="H369" s="934"/>
      <c r="I369" s="734"/>
      <c r="J369" s="527"/>
      <c r="K369" s="735"/>
      <c r="L369" s="551"/>
      <c r="M369" s="740"/>
      <c r="N369" s="737"/>
      <c r="O369" s="476"/>
      <c r="P369" s="738"/>
      <c r="Q369" s="739"/>
      <c r="R369" s="740"/>
      <c r="S369" s="741"/>
    </row>
    <row r="370" spans="1:19" ht="12.75">
      <c r="A370" s="732" t="s">
        <v>450</v>
      </c>
      <c r="B370" s="562" t="s">
        <v>398</v>
      </c>
      <c r="C370" s="1031">
        <v>100</v>
      </c>
      <c r="D370" s="681" t="s">
        <v>70</v>
      </c>
      <c r="E370" s="340" t="s">
        <v>115</v>
      </c>
      <c r="F370" s="890" t="s">
        <v>459</v>
      </c>
      <c r="G370" s="1078">
        <f>SUM(I370:R370)</f>
        <v>50</v>
      </c>
      <c r="H370" s="934"/>
      <c r="I370" s="734"/>
      <c r="J370" s="527">
        <v>50</v>
      </c>
      <c r="K370" s="735"/>
      <c r="L370" s="551"/>
      <c r="M370" s="740"/>
      <c r="N370" s="737"/>
      <c r="O370" s="476"/>
      <c r="P370" s="738"/>
      <c r="Q370" s="739"/>
      <c r="R370" s="740"/>
      <c r="S370" s="741"/>
    </row>
    <row r="371" spans="1:19" ht="12.75">
      <c r="A371" s="732" t="s">
        <v>681</v>
      </c>
      <c r="B371" s="562" t="s">
        <v>398</v>
      </c>
      <c r="C371" s="1031"/>
      <c r="D371" s="681"/>
      <c r="E371" s="340" t="s">
        <v>581</v>
      </c>
      <c r="F371" s="890" t="s">
        <v>682</v>
      </c>
      <c r="G371" s="1078">
        <f>SUM(I371:R371)</f>
        <v>66</v>
      </c>
      <c r="H371" s="934"/>
      <c r="I371" s="734"/>
      <c r="J371" s="527">
        <f>50+16</f>
        <v>66</v>
      </c>
      <c r="K371" s="735"/>
      <c r="L371" s="551"/>
      <c r="M371" s="740"/>
      <c r="N371" s="737"/>
      <c r="O371" s="476"/>
      <c r="P371" s="738"/>
      <c r="Q371" s="739"/>
      <c r="R371" s="740"/>
      <c r="S371" s="741"/>
    </row>
    <row r="372" spans="1:19" ht="12.75">
      <c r="A372" s="731"/>
      <c r="B372" s="559"/>
      <c r="C372" s="1031"/>
      <c r="D372" s="18"/>
      <c r="E372" s="340"/>
      <c r="F372" s="890"/>
      <c r="G372" s="1078"/>
      <c r="H372" s="934"/>
      <c r="I372" s="734"/>
      <c r="J372" s="527"/>
      <c r="K372" s="735"/>
      <c r="L372" s="551"/>
      <c r="M372" s="174"/>
      <c r="N372" s="144"/>
      <c r="O372" s="475"/>
      <c r="P372" s="175"/>
      <c r="Q372" s="598"/>
      <c r="R372" s="174"/>
      <c r="S372" s="176"/>
    </row>
    <row r="373" spans="3:38" ht="12.75">
      <c r="C373" s="1031"/>
      <c r="D373" s="1093" t="s">
        <v>9</v>
      </c>
      <c r="E373" s="1094"/>
      <c r="F373" s="1095"/>
      <c r="G373" s="1096">
        <f>SUM(G369:G372)</f>
        <v>116</v>
      </c>
      <c r="H373" s="879"/>
      <c r="I373" s="873">
        <f aca="true" t="shared" si="29" ref="I373:R373">SUM(I369:I372)</f>
        <v>0</v>
      </c>
      <c r="J373" s="873">
        <f t="shared" si="29"/>
        <v>116</v>
      </c>
      <c r="K373" s="873">
        <f t="shared" si="29"/>
        <v>0</v>
      </c>
      <c r="L373" s="927">
        <f t="shared" si="29"/>
        <v>0</v>
      </c>
      <c r="M373" s="62">
        <f t="shared" si="29"/>
        <v>0</v>
      </c>
      <c r="N373" s="62">
        <f t="shared" si="29"/>
        <v>0</v>
      </c>
      <c r="O373" s="456">
        <f t="shared" si="29"/>
        <v>0</v>
      </c>
      <c r="P373" s="62">
        <f t="shared" si="29"/>
        <v>0</v>
      </c>
      <c r="Q373" s="113">
        <f t="shared" si="29"/>
        <v>0</v>
      </c>
      <c r="R373" s="62">
        <f t="shared" si="29"/>
        <v>0</v>
      </c>
      <c r="S373" s="206">
        <f>SUM(I373:R373)</f>
        <v>116</v>
      </c>
      <c r="T373" s="643"/>
      <c r="U373" s="643"/>
      <c r="V373" s="643"/>
      <c r="W373" s="643"/>
      <c r="X373" s="643"/>
      <c r="Y373" s="643"/>
      <c r="Z373" s="643"/>
      <c r="AA373" s="643"/>
      <c r="AB373" s="643"/>
      <c r="AC373" s="643"/>
      <c r="AD373" s="643"/>
      <c r="AE373" s="643"/>
      <c r="AF373" s="643"/>
      <c r="AG373" s="643"/>
      <c r="AH373" s="643"/>
      <c r="AI373" s="643"/>
      <c r="AJ373" s="643"/>
      <c r="AK373" s="643"/>
      <c r="AL373" s="643"/>
    </row>
    <row r="374" spans="1:38" ht="12.75">
      <c r="A374" s="722"/>
      <c r="B374" s="561"/>
      <c r="C374" s="1031"/>
      <c r="D374" s="18"/>
      <c r="E374" s="340"/>
      <c r="F374" s="814"/>
      <c r="G374" s="1078"/>
      <c r="H374" s="988"/>
      <c r="I374" s="926"/>
      <c r="J374" s="926"/>
      <c r="K374" s="926"/>
      <c r="L374" s="926"/>
      <c r="M374" s="844"/>
      <c r="N374" s="848"/>
      <c r="O374" s="846"/>
      <c r="P374" s="844"/>
      <c r="Q374" s="847"/>
      <c r="R374" s="844"/>
      <c r="S374" s="293"/>
      <c r="T374" s="653"/>
      <c r="U374" s="653"/>
      <c r="V374" s="653"/>
      <c r="W374" s="653"/>
      <c r="X374" s="653"/>
      <c r="Y374" s="653"/>
      <c r="Z374" s="653"/>
      <c r="AA374" s="653"/>
      <c r="AB374" s="653"/>
      <c r="AC374" s="653"/>
      <c r="AD374" s="653"/>
      <c r="AE374" s="653"/>
      <c r="AF374" s="653"/>
      <c r="AG374" s="653"/>
      <c r="AH374" s="653"/>
      <c r="AI374" s="653"/>
      <c r="AJ374" s="653"/>
      <c r="AK374" s="653"/>
      <c r="AL374" s="653"/>
    </row>
    <row r="375" spans="1:38" ht="12.75">
      <c r="A375" s="732"/>
      <c r="B375" s="562"/>
      <c r="C375" s="1031"/>
      <c r="D375" s="18"/>
      <c r="E375" s="340"/>
      <c r="F375" s="351"/>
      <c r="G375" s="1078"/>
      <c r="H375" s="988"/>
      <c r="I375" s="740"/>
      <c r="J375" s="740"/>
      <c r="K375" s="740"/>
      <c r="L375" s="740"/>
      <c r="M375" s="740"/>
      <c r="N375" s="740"/>
      <c r="O375" s="740"/>
      <c r="P375" s="740"/>
      <c r="Q375" s="740"/>
      <c r="R375" s="740"/>
      <c r="S375" s="740"/>
      <c r="T375" s="653"/>
      <c r="U375" s="653"/>
      <c r="V375" s="653"/>
      <c r="W375" s="653"/>
      <c r="X375" s="653"/>
      <c r="Y375" s="653"/>
      <c r="Z375" s="653"/>
      <c r="AA375" s="653"/>
      <c r="AB375" s="653"/>
      <c r="AC375" s="653"/>
      <c r="AD375" s="653"/>
      <c r="AE375" s="653"/>
      <c r="AF375" s="653"/>
      <c r="AG375" s="653"/>
      <c r="AH375" s="653"/>
      <c r="AI375" s="653"/>
      <c r="AJ375" s="653"/>
      <c r="AK375" s="653"/>
      <c r="AL375" s="653"/>
    </row>
    <row r="376" spans="1:19" ht="12.75">
      <c r="A376" s="732"/>
      <c r="B376" s="562"/>
      <c r="C376" s="1031"/>
      <c r="D376" s="18"/>
      <c r="E376" s="340"/>
      <c r="F376" s="351"/>
      <c r="G376" s="1078"/>
      <c r="H376" s="934"/>
      <c r="I376" s="734"/>
      <c r="J376" s="527"/>
      <c r="K376" s="735"/>
      <c r="L376" s="551"/>
      <c r="M376" s="740"/>
      <c r="N376" s="737"/>
      <c r="O376" s="476"/>
      <c r="P376" s="738"/>
      <c r="Q376" s="739"/>
      <c r="R376" s="740"/>
      <c r="S376" s="741"/>
    </row>
    <row r="377" spans="1:19" ht="12.75">
      <c r="A377" s="732"/>
      <c r="B377" s="562"/>
      <c r="C377" s="1031"/>
      <c r="D377" s="18"/>
      <c r="E377" s="340"/>
      <c r="F377" s="351"/>
      <c r="G377" s="1078"/>
      <c r="H377" s="934"/>
      <c r="I377" s="734"/>
      <c r="J377" s="527"/>
      <c r="K377" s="735"/>
      <c r="L377" s="551"/>
      <c r="M377" s="740"/>
      <c r="N377" s="737"/>
      <c r="O377" s="476"/>
      <c r="P377" s="738"/>
      <c r="Q377" s="739"/>
      <c r="R377" s="740"/>
      <c r="S377" s="741"/>
    </row>
    <row r="378" spans="1:19" ht="12.75">
      <c r="A378" s="732"/>
      <c r="B378" s="562"/>
      <c r="C378" s="1031"/>
      <c r="D378" s="18"/>
      <c r="E378" s="340"/>
      <c r="F378" s="351"/>
      <c r="G378" s="1078"/>
      <c r="H378" s="934"/>
      <c r="I378" s="734"/>
      <c r="J378" s="527"/>
      <c r="K378" s="735"/>
      <c r="L378" s="551"/>
      <c r="M378" s="740"/>
      <c r="N378" s="737"/>
      <c r="O378" s="476"/>
      <c r="P378" s="738"/>
      <c r="Q378" s="739"/>
      <c r="R378" s="740"/>
      <c r="S378" s="741"/>
    </row>
    <row r="379" spans="1:19" ht="12.75">
      <c r="A379" s="732"/>
      <c r="B379" s="562"/>
      <c r="C379" s="1031"/>
      <c r="D379" s="1050" t="s">
        <v>159</v>
      </c>
      <c r="E379" s="352"/>
      <c r="F379" s="412">
        <v>5491</v>
      </c>
      <c r="G379" s="1078"/>
      <c r="H379" s="934"/>
      <c r="I379" s="734"/>
      <c r="J379" s="527"/>
      <c r="K379" s="735"/>
      <c r="L379" s="551"/>
      <c r="M379" s="740"/>
      <c r="N379" s="737"/>
      <c r="O379" s="476"/>
      <c r="P379" s="738"/>
      <c r="Q379" s="739"/>
      <c r="R379" s="740"/>
      <c r="S379" s="741"/>
    </row>
    <row r="380" spans="1:19" ht="12.75">
      <c r="A380" s="732"/>
      <c r="B380" s="562"/>
      <c r="C380" s="1031"/>
      <c r="D380" s="18"/>
      <c r="E380" s="340"/>
      <c r="F380" s="351"/>
      <c r="G380" s="1078"/>
      <c r="H380" s="934"/>
      <c r="I380" s="734"/>
      <c r="J380" s="527"/>
      <c r="K380" s="735"/>
      <c r="L380" s="551"/>
      <c r="M380" s="740"/>
      <c r="N380" s="737"/>
      <c r="O380" s="476"/>
      <c r="P380" s="738"/>
      <c r="Q380" s="739"/>
      <c r="R380" s="740"/>
      <c r="S380" s="741"/>
    </row>
    <row r="381" spans="1:19" ht="25.5">
      <c r="A381" s="732" t="s">
        <v>607</v>
      </c>
      <c r="B381" s="562" t="s">
        <v>400</v>
      </c>
      <c r="C381" s="1031"/>
      <c r="D381" s="18" t="s">
        <v>611</v>
      </c>
      <c r="E381" s="340" t="s">
        <v>612</v>
      </c>
      <c r="F381" s="351" t="s">
        <v>613</v>
      </c>
      <c r="G381" s="1078">
        <f aca="true" t="shared" si="30" ref="G381:G421">SUM(I381:R381)</f>
        <v>30</v>
      </c>
      <c r="H381" s="934"/>
      <c r="I381" s="734">
        <v>30</v>
      </c>
      <c r="J381" s="527"/>
      <c r="K381" s="735"/>
      <c r="L381" s="551"/>
      <c r="M381" s="740"/>
      <c r="N381" s="737"/>
      <c r="O381" s="476"/>
      <c r="P381" s="738"/>
      <c r="Q381" s="739"/>
      <c r="R381" s="740"/>
      <c r="S381" s="741"/>
    </row>
    <row r="382" spans="1:19" ht="12.75">
      <c r="A382" s="732" t="s">
        <v>286</v>
      </c>
      <c r="B382" s="562" t="s">
        <v>400</v>
      </c>
      <c r="C382" s="1031">
        <v>100</v>
      </c>
      <c r="D382" s="18" t="s">
        <v>70</v>
      </c>
      <c r="E382" s="340" t="s">
        <v>514</v>
      </c>
      <c r="F382" s="351" t="s">
        <v>338</v>
      </c>
      <c r="G382" s="1078">
        <f t="shared" si="30"/>
        <v>55</v>
      </c>
      <c r="H382" s="934"/>
      <c r="I382" s="825">
        <v>55</v>
      </c>
      <c r="J382" s="527"/>
      <c r="K382" s="735"/>
      <c r="L382" s="551"/>
      <c r="M382" s="740"/>
      <c r="N382" s="737"/>
      <c r="O382" s="476"/>
      <c r="P382" s="738"/>
      <c r="Q382" s="739"/>
      <c r="R382" s="740"/>
      <c r="S382" s="741"/>
    </row>
    <row r="383" spans="1:19" ht="12.75">
      <c r="A383" s="732" t="s">
        <v>221</v>
      </c>
      <c r="B383" s="562" t="s">
        <v>400</v>
      </c>
      <c r="C383" s="1031"/>
      <c r="D383" s="18"/>
      <c r="E383" s="340" t="s">
        <v>222</v>
      </c>
      <c r="F383" s="351" t="s">
        <v>586</v>
      </c>
      <c r="G383" s="1078">
        <f t="shared" si="30"/>
        <v>40</v>
      </c>
      <c r="H383" s="934"/>
      <c r="I383" s="734">
        <v>40</v>
      </c>
      <c r="J383" s="527"/>
      <c r="K383" s="735"/>
      <c r="L383" s="551"/>
      <c r="M383" s="740"/>
      <c r="N383" s="737"/>
      <c r="O383" s="476"/>
      <c r="P383" s="738"/>
      <c r="Q383" s="739"/>
      <c r="R383" s="740"/>
      <c r="S383" s="741"/>
    </row>
    <row r="384" spans="1:19" ht="12.75">
      <c r="A384" s="732" t="s">
        <v>566</v>
      </c>
      <c r="B384" s="562" t="s">
        <v>400</v>
      </c>
      <c r="C384" s="1031"/>
      <c r="D384" s="18"/>
      <c r="E384" s="340" t="s">
        <v>585</v>
      </c>
      <c r="F384" s="351" t="s">
        <v>587</v>
      </c>
      <c r="G384" s="1078">
        <f t="shared" si="30"/>
        <v>79</v>
      </c>
      <c r="H384" s="934"/>
      <c r="I384" s="734">
        <v>79</v>
      </c>
      <c r="J384" s="527"/>
      <c r="K384" s="735"/>
      <c r="L384" s="551"/>
      <c r="M384" s="740"/>
      <c r="N384" s="737"/>
      <c r="O384" s="476"/>
      <c r="P384" s="738"/>
      <c r="Q384" s="739"/>
      <c r="R384" s="740"/>
      <c r="S384" s="741"/>
    </row>
    <row r="385" spans="1:19" ht="12.75">
      <c r="A385" s="732" t="s">
        <v>221</v>
      </c>
      <c r="B385" s="562" t="s">
        <v>400</v>
      </c>
      <c r="C385" s="1031"/>
      <c r="D385" s="18"/>
      <c r="E385" s="340" t="s">
        <v>339</v>
      </c>
      <c r="F385" s="351" t="s">
        <v>340</v>
      </c>
      <c r="G385" s="1078">
        <f t="shared" si="30"/>
        <v>67</v>
      </c>
      <c r="H385" s="934"/>
      <c r="I385" s="734">
        <v>67</v>
      </c>
      <c r="J385" s="527"/>
      <c r="K385" s="735"/>
      <c r="L385" s="551"/>
      <c r="M385" s="740"/>
      <c r="N385" s="737"/>
      <c r="O385" s="476"/>
      <c r="P385" s="738"/>
      <c r="Q385" s="739"/>
      <c r="R385" s="740"/>
      <c r="S385" s="741"/>
    </row>
    <row r="386" spans="1:19" ht="12.75">
      <c r="A386" s="732" t="s">
        <v>286</v>
      </c>
      <c r="B386" s="562" t="s">
        <v>400</v>
      </c>
      <c r="C386" s="1031"/>
      <c r="D386" s="18"/>
      <c r="E386" s="340" t="s">
        <v>413</v>
      </c>
      <c r="F386" s="351" t="s">
        <v>340</v>
      </c>
      <c r="G386" s="1078">
        <f t="shared" si="30"/>
        <v>68</v>
      </c>
      <c r="H386" s="934"/>
      <c r="I386" s="734">
        <v>68</v>
      </c>
      <c r="J386" s="527"/>
      <c r="K386" s="735"/>
      <c r="L386" s="551"/>
      <c r="M386" s="740"/>
      <c r="N386" s="737"/>
      <c r="O386" s="476"/>
      <c r="P386" s="738"/>
      <c r="Q386" s="739"/>
      <c r="R386" s="740"/>
      <c r="S386" s="741"/>
    </row>
    <row r="387" spans="1:19" ht="12.75">
      <c r="A387" s="732" t="s">
        <v>221</v>
      </c>
      <c r="B387" s="562" t="s">
        <v>400</v>
      </c>
      <c r="C387" s="1031"/>
      <c r="D387" s="18"/>
      <c r="E387" s="340" t="s">
        <v>223</v>
      </c>
      <c r="F387" s="351" t="s">
        <v>224</v>
      </c>
      <c r="G387" s="1078">
        <f t="shared" si="30"/>
        <v>102</v>
      </c>
      <c r="H387" s="934"/>
      <c r="I387" s="734">
        <v>102</v>
      </c>
      <c r="J387" s="527"/>
      <c r="K387" s="735"/>
      <c r="L387" s="551"/>
      <c r="M387" s="740"/>
      <c r="N387" s="737"/>
      <c r="O387" s="476"/>
      <c r="P387" s="738"/>
      <c r="Q387" s="739"/>
      <c r="R387" s="740"/>
      <c r="S387" s="741"/>
    </row>
    <row r="388" spans="1:19" ht="12.75">
      <c r="A388" s="732" t="s">
        <v>433</v>
      </c>
      <c r="B388" s="562" t="s">
        <v>400</v>
      </c>
      <c r="C388" s="1031"/>
      <c r="D388" s="18"/>
      <c r="E388" s="340" t="s">
        <v>544</v>
      </c>
      <c r="F388" s="351" t="s">
        <v>545</v>
      </c>
      <c r="G388" s="1078">
        <f t="shared" si="30"/>
        <v>81</v>
      </c>
      <c r="H388" s="934"/>
      <c r="I388" s="734">
        <v>81</v>
      </c>
      <c r="J388" s="527"/>
      <c r="K388" s="735"/>
      <c r="L388" s="551"/>
      <c r="M388" s="740"/>
      <c r="N388" s="737"/>
      <c r="O388" s="476"/>
      <c r="P388" s="738"/>
      <c r="Q388" s="739"/>
      <c r="R388" s="740"/>
      <c r="S388" s="741"/>
    </row>
    <row r="389" spans="1:19" ht="12.75">
      <c r="A389" s="732" t="s">
        <v>433</v>
      </c>
      <c r="B389" s="562" t="s">
        <v>400</v>
      </c>
      <c r="C389" s="1031"/>
      <c r="D389" s="18"/>
      <c r="E389" s="340" t="s">
        <v>546</v>
      </c>
      <c r="F389" s="351" t="s">
        <v>547</v>
      </c>
      <c r="G389" s="1078">
        <f t="shared" si="30"/>
        <v>146</v>
      </c>
      <c r="H389" s="934"/>
      <c r="I389" s="734">
        <v>146</v>
      </c>
      <c r="J389" s="527"/>
      <c r="K389" s="735"/>
      <c r="L389" s="551"/>
      <c r="M389" s="740"/>
      <c r="N389" s="737"/>
      <c r="O389" s="476"/>
      <c r="P389" s="738"/>
      <c r="Q389" s="739"/>
      <c r="R389" s="740"/>
      <c r="S389" s="741"/>
    </row>
    <row r="390" spans="1:19" ht="12.75">
      <c r="A390" s="732" t="s">
        <v>433</v>
      </c>
      <c r="B390" s="562" t="s">
        <v>400</v>
      </c>
      <c r="C390" s="1031"/>
      <c r="D390" s="18"/>
      <c r="E390" s="340" t="s">
        <v>548</v>
      </c>
      <c r="F390" s="351" t="s">
        <v>549</v>
      </c>
      <c r="G390" s="1078">
        <f t="shared" si="30"/>
        <v>80</v>
      </c>
      <c r="H390" s="934"/>
      <c r="I390" s="734">
        <v>80</v>
      </c>
      <c r="J390" s="527"/>
      <c r="K390" s="735"/>
      <c r="L390" s="551"/>
      <c r="M390" s="740"/>
      <c r="N390" s="737"/>
      <c r="O390" s="476"/>
      <c r="P390" s="738"/>
      <c r="Q390" s="739"/>
      <c r="R390" s="740"/>
      <c r="S390" s="741"/>
    </row>
    <row r="391" spans="1:19" ht="13.5" customHeight="1">
      <c r="A391" s="732" t="s">
        <v>225</v>
      </c>
      <c r="B391" s="562" t="s">
        <v>400</v>
      </c>
      <c r="C391" s="1031"/>
      <c r="D391" s="18"/>
      <c r="E391" s="340" t="s">
        <v>515</v>
      </c>
      <c r="F391" s="351" t="s">
        <v>262</v>
      </c>
      <c r="G391" s="1078">
        <f t="shared" si="30"/>
        <v>204</v>
      </c>
      <c r="H391" s="934"/>
      <c r="I391" s="734">
        <f>102+102</f>
        <v>204</v>
      </c>
      <c r="J391" s="527"/>
      <c r="K391" s="735"/>
      <c r="L391" s="551"/>
      <c r="M391" s="740"/>
      <c r="N391" s="737"/>
      <c r="O391" s="476"/>
      <c r="P391" s="738"/>
      <c r="Q391" s="739"/>
      <c r="R391" s="740"/>
      <c r="S391" s="741"/>
    </row>
    <row r="392" spans="1:19" ht="13.5" customHeight="1">
      <c r="A392" s="732" t="s">
        <v>433</v>
      </c>
      <c r="B392" s="562" t="s">
        <v>400</v>
      </c>
      <c r="C392" s="1031"/>
      <c r="D392" s="18"/>
      <c r="E392" s="340" t="s">
        <v>550</v>
      </c>
      <c r="F392" s="351" t="s">
        <v>551</v>
      </c>
      <c r="G392" s="1078">
        <f t="shared" si="30"/>
        <v>42</v>
      </c>
      <c r="H392" s="934"/>
      <c r="I392" s="734">
        <v>42</v>
      </c>
      <c r="J392" s="527"/>
      <c r="K392" s="735"/>
      <c r="L392" s="551"/>
      <c r="M392" s="740"/>
      <c r="N392" s="737"/>
      <c r="O392" s="476"/>
      <c r="P392" s="738"/>
      <c r="Q392" s="739"/>
      <c r="R392" s="740"/>
      <c r="S392" s="741"/>
    </row>
    <row r="393" spans="1:19" ht="13.5" customHeight="1">
      <c r="A393" s="732" t="s">
        <v>221</v>
      </c>
      <c r="B393" s="562" t="s">
        <v>400</v>
      </c>
      <c r="C393" s="1031"/>
      <c r="D393" s="18"/>
      <c r="E393" s="340" t="s">
        <v>226</v>
      </c>
      <c r="F393" s="351" t="s">
        <v>227</v>
      </c>
      <c r="G393" s="1078">
        <f t="shared" si="30"/>
        <v>80</v>
      </c>
      <c r="H393" s="934"/>
      <c r="I393" s="734">
        <v>80</v>
      </c>
      <c r="J393" s="527"/>
      <c r="K393" s="735"/>
      <c r="L393" s="551"/>
      <c r="M393" s="740"/>
      <c r="N393" s="737"/>
      <c r="O393" s="476"/>
      <c r="P393" s="738"/>
      <c r="Q393" s="739"/>
      <c r="R393" s="740"/>
      <c r="S393" s="741"/>
    </row>
    <row r="394" spans="1:19" ht="13.5" customHeight="1">
      <c r="A394" s="732" t="s">
        <v>616</v>
      </c>
      <c r="B394" s="562" t="s">
        <v>400</v>
      </c>
      <c r="C394" s="1031"/>
      <c r="D394" s="18"/>
      <c r="E394" s="340" t="s">
        <v>617</v>
      </c>
      <c r="F394" s="351" t="s">
        <v>618</v>
      </c>
      <c r="G394" s="1078">
        <f t="shared" si="30"/>
        <v>45</v>
      </c>
      <c r="H394" s="934"/>
      <c r="I394" s="734">
        <v>45</v>
      </c>
      <c r="J394" s="527"/>
      <c r="K394" s="735"/>
      <c r="L394" s="551"/>
      <c r="M394" s="740"/>
      <c r="N394" s="737"/>
      <c r="O394" s="476"/>
      <c r="P394" s="738"/>
      <c r="Q394" s="739"/>
      <c r="R394" s="740"/>
      <c r="S394" s="741"/>
    </row>
    <row r="395" spans="1:19" ht="13.5" customHeight="1">
      <c r="A395" s="732" t="s">
        <v>433</v>
      </c>
      <c r="B395" s="562" t="s">
        <v>400</v>
      </c>
      <c r="C395" s="1031"/>
      <c r="D395" s="18"/>
      <c r="E395" s="340" t="s">
        <v>552</v>
      </c>
      <c r="F395" s="351" t="s">
        <v>553</v>
      </c>
      <c r="G395" s="1078">
        <f t="shared" si="30"/>
        <v>38</v>
      </c>
      <c r="H395" s="934"/>
      <c r="I395" s="734">
        <v>38</v>
      </c>
      <c r="J395" s="527"/>
      <c r="K395" s="735"/>
      <c r="L395" s="551"/>
      <c r="M395" s="740"/>
      <c r="N395" s="737"/>
      <c r="O395" s="476"/>
      <c r="P395" s="738"/>
      <c r="Q395" s="739"/>
      <c r="R395" s="740"/>
      <c r="S395" s="741"/>
    </row>
    <row r="396" spans="1:19" ht="13.5" customHeight="1">
      <c r="A396" s="732" t="s">
        <v>571</v>
      </c>
      <c r="B396" s="562" t="s">
        <v>400</v>
      </c>
      <c r="C396" s="1031"/>
      <c r="D396" s="18"/>
      <c r="E396" s="340" t="s">
        <v>572</v>
      </c>
      <c r="F396" s="351" t="s">
        <v>573</v>
      </c>
      <c r="G396" s="1078">
        <f t="shared" si="30"/>
        <v>63</v>
      </c>
      <c r="H396" s="934"/>
      <c r="I396" s="734">
        <v>63</v>
      </c>
      <c r="J396" s="527"/>
      <c r="K396" s="735"/>
      <c r="L396" s="551"/>
      <c r="M396" s="740"/>
      <c r="N396" s="737"/>
      <c r="O396" s="476"/>
      <c r="P396" s="738"/>
      <c r="Q396" s="739"/>
      <c r="R396" s="740"/>
      <c r="S396" s="741"/>
    </row>
    <row r="397" spans="1:19" ht="12.75">
      <c r="A397" s="732" t="s">
        <v>228</v>
      </c>
      <c r="B397" s="562" t="s">
        <v>400</v>
      </c>
      <c r="C397" s="1031"/>
      <c r="D397" s="18"/>
      <c r="E397" s="340" t="s">
        <v>527</v>
      </c>
      <c r="F397" s="351" t="s">
        <v>341</v>
      </c>
      <c r="G397" s="1078">
        <f t="shared" si="30"/>
        <v>148</v>
      </c>
      <c r="H397" s="934"/>
      <c r="I397" s="825">
        <f>74+74</f>
        <v>148</v>
      </c>
      <c r="J397" s="527"/>
      <c r="K397" s="735"/>
      <c r="L397" s="551"/>
      <c r="M397" s="740"/>
      <c r="N397" s="737"/>
      <c r="O397" s="476"/>
      <c r="P397" s="738"/>
      <c r="Q397" s="739"/>
      <c r="R397" s="740"/>
      <c r="S397" s="741"/>
    </row>
    <row r="398" spans="1:19" ht="12.75">
      <c r="A398" s="732" t="s">
        <v>221</v>
      </c>
      <c r="B398" s="562" t="s">
        <v>400</v>
      </c>
      <c r="C398" s="1031"/>
      <c r="D398" s="18"/>
      <c r="E398" s="340" t="s">
        <v>229</v>
      </c>
      <c r="F398" s="351" t="s">
        <v>230</v>
      </c>
      <c r="G398" s="1078">
        <f t="shared" si="30"/>
        <v>181</v>
      </c>
      <c r="H398" s="934"/>
      <c r="I398" s="825">
        <v>181</v>
      </c>
      <c r="J398" s="527"/>
      <c r="K398" s="735"/>
      <c r="L398" s="551"/>
      <c r="M398" s="740"/>
      <c r="N398" s="737"/>
      <c r="O398" s="476"/>
      <c r="P398" s="738"/>
      <c r="Q398" s="739"/>
      <c r="R398" s="740"/>
      <c r="S398" s="741"/>
    </row>
    <row r="399" spans="1:19" ht="12.75">
      <c r="A399" s="732" t="s">
        <v>228</v>
      </c>
      <c r="B399" s="562" t="s">
        <v>400</v>
      </c>
      <c r="C399" s="1031"/>
      <c r="D399" s="18"/>
      <c r="E399" s="340" t="s">
        <v>83</v>
      </c>
      <c r="F399" s="351" t="s">
        <v>342</v>
      </c>
      <c r="G399" s="1078">
        <f t="shared" si="30"/>
        <v>100</v>
      </c>
      <c r="H399" s="934"/>
      <c r="I399" s="825">
        <f>50+50</f>
        <v>100</v>
      </c>
      <c r="J399" s="527"/>
      <c r="K399" s="735"/>
      <c r="L399" s="551"/>
      <c r="M399" s="740"/>
      <c r="N399" s="737"/>
      <c r="O399" s="476"/>
      <c r="P399" s="738"/>
      <c r="Q399" s="739"/>
      <c r="R399" s="740"/>
      <c r="S399" s="741"/>
    </row>
    <row r="400" spans="1:19" ht="12.75">
      <c r="A400" s="732" t="s">
        <v>433</v>
      </c>
      <c r="B400" s="562" t="s">
        <v>400</v>
      </c>
      <c r="C400" s="1031"/>
      <c r="D400" s="18"/>
      <c r="E400" s="340" t="s">
        <v>554</v>
      </c>
      <c r="F400" s="351" t="s">
        <v>555</v>
      </c>
      <c r="G400" s="1078">
        <f t="shared" si="30"/>
        <v>60</v>
      </c>
      <c r="H400" s="934"/>
      <c r="I400" s="825">
        <v>60</v>
      </c>
      <c r="J400" s="527"/>
      <c r="K400" s="735"/>
      <c r="L400" s="551"/>
      <c r="M400" s="740"/>
      <c r="N400" s="737"/>
      <c r="O400" s="476"/>
      <c r="P400" s="738"/>
      <c r="Q400" s="739"/>
      <c r="R400" s="740"/>
      <c r="S400" s="741"/>
    </row>
    <row r="401" spans="1:19" ht="12.75">
      <c r="A401" s="732" t="s">
        <v>221</v>
      </c>
      <c r="B401" s="562" t="s">
        <v>400</v>
      </c>
      <c r="C401" s="1039" t="s">
        <v>524</v>
      </c>
      <c r="D401" s="18" t="s">
        <v>448</v>
      </c>
      <c r="E401" s="340" t="s">
        <v>231</v>
      </c>
      <c r="F401" s="351" t="s">
        <v>232</v>
      </c>
      <c r="G401" s="1078">
        <f t="shared" si="30"/>
        <v>60</v>
      </c>
      <c r="H401" s="934"/>
      <c r="I401" s="825">
        <v>60</v>
      </c>
      <c r="J401" s="527"/>
      <c r="K401" s="735"/>
      <c r="L401" s="551"/>
      <c r="M401" s="740"/>
      <c r="N401" s="737"/>
      <c r="O401" s="476"/>
      <c r="P401" s="738"/>
      <c r="Q401" s="739"/>
      <c r="R401" s="740"/>
      <c r="S401" s="741"/>
    </row>
    <row r="402" spans="1:19" ht="12.75">
      <c r="A402" s="732" t="s">
        <v>602</v>
      </c>
      <c r="B402" s="562" t="s">
        <v>400</v>
      </c>
      <c r="C402" s="1039" t="s">
        <v>603</v>
      </c>
      <c r="D402" s="18" t="s">
        <v>604</v>
      </c>
      <c r="E402" s="340" t="s">
        <v>605</v>
      </c>
      <c r="F402" s="351" t="s">
        <v>606</v>
      </c>
      <c r="G402" s="1078">
        <f t="shared" si="30"/>
        <v>60</v>
      </c>
      <c r="H402" s="934"/>
      <c r="I402" s="825">
        <v>60</v>
      </c>
      <c r="J402" s="527"/>
      <c r="K402" s="735"/>
      <c r="L402" s="551"/>
      <c r="M402" s="740"/>
      <c r="N402" s="737"/>
      <c r="O402" s="476"/>
      <c r="P402" s="738"/>
      <c r="Q402" s="739"/>
      <c r="R402" s="740"/>
      <c r="S402" s="741"/>
    </row>
    <row r="403" spans="1:19" ht="12.75">
      <c r="A403" s="925" t="s">
        <v>589</v>
      </c>
      <c r="B403" s="562" t="s">
        <v>400</v>
      </c>
      <c r="C403" s="1031">
        <v>311</v>
      </c>
      <c r="D403" s="18" t="s">
        <v>173</v>
      </c>
      <c r="E403" s="340" t="s">
        <v>96</v>
      </c>
      <c r="F403" s="351" t="s">
        <v>343</v>
      </c>
      <c r="G403" s="1078">
        <f t="shared" si="30"/>
        <v>28.524</v>
      </c>
      <c r="H403" s="934"/>
      <c r="I403" s="825">
        <f>31-2.476</f>
        <v>28.524</v>
      </c>
      <c r="J403" s="527"/>
      <c r="K403" s="735"/>
      <c r="L403" s="551"/>
      <c r="M403" s="740"/>
      <c r="N403" s="737"/>
      <c r="O403" s="476"/>
      <c r="P403" s="738"/>
      <c r="Q403" s="739"/>
      <c r="R403" s="740"/>
      <c r="S403" s="741"/>
    </row>
    <row r="404" spans="1:19" ht="12.75">
      <c r="A404" s="732" t="s">
        <v>286</v>
      </c>
      <c r="B404" s="562" t="s">
        <v>400</v>
      </c>
      <c r="C404" s="1031"/>
      <c r="D404" s="18"/>
      <c r="E404" s="340" t="s">
        <v>123</v>
      </c>
      <c r="F404" s="351" t="s">
        <v>345</v>
      </c>
      <c r="G404" s="1078">
        <f t="shared" si="30"/>
        <v>50</v>
      </c>
      <c r="H404" s="934"/>
      <c r="I404" s="734">
        <v>50</v>
      </c>
      <c r="J404" s="527"/>
      <c r="K404" s="735"/>
      <c r="L404" s="551"/>
      <c r="M404" s="740"/>
      <c r="N404" s="737"/>
      <c r="O404" s="476"/>
      <c r="P404" s="738"/>
      <c r="Q404" s="739"/>
      <c r="R404" s="740"/>
      <c r="S404" s="741"/>
    </row>
    <row r="405" spans="1:19" ht="12.75">
      <c r="A405" s="732" t="s">
        <v>286</v>
      </c>
      <c r="B405" s="562" t="s">
        <v>400</v>
      </c>
      <c r="C405" s="1031">
        <v>317</v>
      </c>
      <c r="D405" s="18" t="s">
        <v>17</v>
      </c>
      <c r="E405" s="340" t="s">
        <v>56</v>
      </c>
      <c r="F405" s="351" t="s">
        <v>344</v>
      </c>
      <c r="G405" s="1078">
        <f t="shared" si="30"/>
        <v>36</v>
      </c>
      <c r="H405" s="934"/>
      <c r="I405" s="734">
        <v>36</v>
      </c>
      <c r="J405" s="527"/>
      <c r="K405" s="735"/>
      <c r="L405" s="551"/>
      <c r="M405" s="740"/>
      <c r="N405" s="737"/>
      <c r="O405" s="476"/>
      <c r="P405" s="738"/>
      <c r="Q405" s="739"/>
      <c r="R405" s="740"/>
      <c r="S405" s="741"/>
    </row>
    <row r="406" spans="1:19" ht="25.5">
      <c r="A406" s="732" t="s">
        <v>588</v>
      </c>
      <c r="B406" s="562" t="s">
        <v>25</v>
      </c>
      <c r="C406" s="1031">
        <v>321</v>
      </c>
      <c r="D406" s="18" t="s">
        <v>512</v>
      </c>
      <c r="E406" s="340" t="s">
        <v>480</v>
      </c>
      <c r="F406" s="351" t="s">
        <v>261</v>
      </c>
      <c r="G406" s="1078">
        <f t="shared" si="30"/>
        <v>110</v>
      </c>
      <c r="H406" s="934"/>
      <c r="I406" s="734"/>
      <c r="J406" s="527"/>
      <c r="K406" s="735"/>
      <c r="L406" s="551"/>
      <c r="M406" s="740"/>
      <c r="N406" s="737">
        <f>55+55</f>
        <v>110</v>
      </c>
      <c r="O406" s="476"/>
      <c r="P406" s="738"/>
      <c r="Q406" s="739"/>
      <c r="R406" s="740"/>
      <c r="S406" s="741"/>
    </row>
    <row r="407" spans="1:19" ht="12.75">
      <c r="A407" s="732" t="s">
        <v>616</v>
      </c>
      <c r="B407" s="562" t="s">
        <v>400</v>
      </c>
      <c r="C407" s="1031">
        <v>511</v>
      </c>
      <c r="D407" s="18" t="s">
        <v>619</v>
      </c>
      <c r="E407" s="340" t="s">
        <v>620</v>
      </c>
      <c r="F407" s="351" t="s">
        <v>621</v>
      </c>
      <c r="G407" s="1078">
        <f t="shared" si="30"/>
        <v>90</v>
      </c>
      <c r="H407" s="934"/>
      <c r="I407" s="734">
        <v>90</v>
      </c>
      <c r="J407" s="527"/>
      <c r="K407" s="735"/>
      <c r="L407" s="551"/>
      <c r="M407" s="740"/>
      <c r="N407" s="737"/>
      <c r="O407" s="476"/>
      <c r="P407" s="738"/>
      <c r="Q407" s="739"/>
      <c r="R407" s="740"/>
      <c r="S407" s="741"/>
    </row>
    <row r="408" spans="1:19" ht="25.5">
      <c r="A408" s="732" t="s">
        <v>571</v>
      </c>
      <c r="B408" s="562" t="s">
        <v>400</v>
      </c>
      <c r="C408" s="1031">
        <v>523</v>
      </c>
      <c r="D408" s="18" t="s">
        <v>523</v>
      </c>
      <c r="E408" s="340" t="s">
        <v>574</v>
      </c>
      <c r="F408" s="351" t="s">
        <v>575</v>
      </c>
      <c r="G408" s="1078">
        <f t="shared" si="30"/>
        <v>147</v>
      </c>
      <c r="H408" s="934"/>
      <c r="I408" s="734">
        <v>147</v>
      </c>
      <c r="J408" s="527"/>
      <c r="K408" s="735"/>
      <c r="L408" s="551"/>
      <c r="M408" s="740"/>
      <c r="N408" s="737"/>
      <c r="O408" s="476"/>
      <c r="P408" s="738"/>
      <c r="Q408" s="739"/>
      <c r="R408" s="740"/>
      <c r="S408" s="741"/>
    </row>
    <row r="409" spans="1:19" ht="12.75">
      <c r="A409" s="732" t="s">
        <v>221</v>
      </c>
      <c r="B409" s="562" t="s">
        <v>400</v>
      </c>
      <c r="C409" s="1031">
        <v>525</v>
      </c>
      <c r="D409" s="18" t="s">
        <v>67</v>
      </c>
      <c r="E409" s="340" t="s">
        <v>233</v>
      </c>
      <c r="F409" s="351" t="s">
        <v>235</v>
      </c>
      <c r="G409" s="1078">
        <f t="shared" si="30"/>
        <v>50</v>
      </c>
      <c r="H409" s="934"/>
      <c r="I409" s="734">
        <v>50</v>
      </c>
      <c r="J409" s="527"/>
      <c r="K409" s="735"/>
      <c r="L409" s="551"/>
      <c r="M409" s="740"/>
      <c r="N409" s="737"/>
      <c r="O409" s="476"/>
      <c r="P409" s="738"/>
      <c r="Q409" s="739"/>
      <c r="R409" s="740"/>
      <c r="S409" s="741"/>
    </row>
    <row r="410" spans="1:19" ht="12.75">
      <c r="A410" s="732" t="s">
        <v>221</v>
      </c>
      <c r="B410" s="562" t="s">
        <v>400</v>
      </c>
      <c r="C410" s="1031"/>
      <c r="D410" s="18"/>
      <c r="E410" s="340" t="s">
        <v>234</v>
      </c>
      <c r="F410" s="351" t="s">
        <v>236</v>
      </c>
      <c r="G410" s="1078">
        <f t="shared" si="30"/>
        <v>47</v>
      </c>
      <c r="H410" s="934"/>
      <c r="I410" s="734">
        <v>47</v>
      </c>
      <c r="J410" s="527"/>
      <c r="K410" s="735"/>
      <c r="L410" s="551"/>
      <c r="M410" s="740"/>
      <c r="N410" s="737"/>
      <c r="O410" s="476"/>
      <c r="P410" s="738"/>
      <c r="Q410" s="739"/>
      <c r="R410" s="740"/>
      <c r="S410" s="741"/>
    </row>
    <row r="411" spans="1:19" ht="12.75">
      <c r="A411" s="732" t="s">
        <v>571</v>
      </c>
      <c r="B411" s="562" t="s">
        <v>400</v>
      </c>
      <c r="C411" s="1031">
        <v>532</v>
      </c>
      <c r="D411" s="18"/>
      <c r="E411" s="340" t="s">
        <v>576</v>
      </c>
      <c r="F411" s="351" t="s">
        <v>577</v>
      </c>
      <c r="G411" s="1078">
        <f t="shared" si="30"/>
        <v>53</v>
      </c>
      <c r="H411" s="934"/>
      <c r="I411" s="734">
        <v>53</v>
      </c>
      <c r="J411" s="527"/>
      <c r="K411" s="735"/>
      <c r="L411" s="551"/>
      <c r="M411" s="740"/>
      <c r="N411" s="737"/>
      <c r="O411" s="476"/>
      <c r="P411" s="738"/>
      <c r="Q411" s="739"/>
      <c r="R411" s="740"/>
      <c r="S411" s="741"/>
    </row>
    <row r="412" spans="1:19" ht="12.75">
      <c r="A412" s="732" t="s">
        <v>607</v>
      </c>
      <c r="B412" s="562" t="s">
        <v>400</v>
      </c>
      <c r="C412" s="1031">
        <v>633</v>
      </c>
      <c r="D412" s="18" t="s">
        <v>608</v>
      </c>
      <c r="E412" s="340" t="s">
        <v>609</v>
      </c>
      <c r="F412" s="351" t="s">
        <v>610</v>
      </c>
      <c r="G412" s="1078">
        <f t="shared" si="30"/>
        <v>35</v>
      </c>
      <c r="H412" s="934"/>
      <c r="I412" s="734">
        <v>35</v>
      </c>
      <c r="J412" s="527"/>
      <c r="K412" s="735"/>
      <c r="L412" s="551"/>
      <c r="M412" s="740"/>
      <c r="N412" s="737"/>
      <c r="O412" s="476"/>
      <c r="P412" s="738"/>
      <c r="Q412" s="739"/>
      <c r="R412" s="740"/>
      <c r="S412" s="741"/>
    </row>
    <row r="413" spans="1:19" ht="12.75">
      <c r="A413" s="732" t="s">
        <v>221</v>
      </c>
      <c r="B413" s="562" t="s">
        <v>400</v>
      </c>
      <c r="C413" s="1031">
        <v>642</v>
      </c>
      <c r="D413" s="18" t="s">
        <v>116</v>
      </c>
      <c r="E413" s="340" t="s">
        <v>237</v>
      </c>
      <c r="F413" s="351" t="s">
        <v>238</v>
      </c>
      <c r="G413" s="1078">
        <f t="shared" si="30"/>
        <v>42</v>
      </c>
      <c r="H413" s="934"/>
      <c r="I413" s="734">
        <v>42</v>
      </c>
      <c r="J413" s="527"/>
      <c r="K413" s="735"/>
      <c r="L413" s="551"/>
      <c r="M413" s="740"/>
      <c r="N413" s="737"/>
      <c r="O413" s="476"/>
      <c r="P413" s="738"/>
      <c r="Q413" s="739"/>
      <c r="R413" s="740"/>
      <c r="S413" s="741"/>
    </row>
    <row r="414" spans="1:19" ht="12.75">
      <c r="A414" s="732" t="s">
        <v>269</v>
      </c>
      <c r="B414" s="976" t="s">
        <v>400</v>
      </c>
      <c r="C414" s="1035"/>
      <c r="D414" s="1"/>
      <c r="E414" s="340" t="s">
        <v>257</v>
      </c>
      <c r="F414" s="351" t="s">
        <v>258</v>
      </c>
      <c r="G414" s="1078">
        <f t="shared" si="30"/>
        <v>80</v>
      </c>
      <c r="H414" s="934"/>
      <c r="I414" s="734">
        <v>80</v>
      </c>
      <c r="J414" s="527"/>
      <c r="K414" s="735"/>
      <c r="L414" s="551"/>
      <c r="M414" s="740"/>
      <c r="N414" s="737"/>
      <c r="O414" s="476"/>
      <c r="P414" s="738"/>
      <c r="Q414" s="739"/>
      <c r="R414" s="740"/>
      <c r="S414" s="741"/>
    </row>
    <row r="415" spans="1:19" ht="12.75">
      <c r="A415" s="732" t="s">
        <v>433</v>
      </c>
      <c r="B415" s="562" t="s">
        <v>400</v>
      </c>
      <c r="C415" s="1035"/>
      <c r="D415" s="1"/>
      <c r="E415" s="340" t="s">
        <v>556</v>
      </c>
      <c r="F415" s="351" t="s">
        <v>557</v>
      </c>
      <c r="G415" s="1078">
        <f t="shared" si="30"/>
        <v>88</v>
      </c>
      <c r="H415" s="934"/>
      <c r="I415" s="734">
        <v>88</v>
      </c>
      <c r="J415" s="527"/>
      <c r="K415" s="735"/>
      <c r="L415" s="551"/>
      <c r="M415" s="740"/>
      <c r="N415" s="737"/>
      <c r="O415" s="476"/>
      <c r="P415" s="738"/>
      <c r="Q415" s="739"/>
      <c r="R415" s="740"/>
      <c r="S415" s="741"/>
    </row>
    <row r="416" spans="1:19" ht="12.75">
      <c r="A416" s="732" t="s">
        <v>269</v>
      </c>
      <c r="B416" s="562" t="s">
        <v>400</v>
      </c>
      <c r="C416" s="1031">
        <v>712</v>
      </c>
      <c r="D416" s="18" t="s">
        <v>411</v>
      </c>
      <c r="E416" s="340" t="s">
        <v>259</v>
      </c>
      <c r="F416" s="351" t="s">
        <v>260</v>
      </c>
      <c r="G416" s="1078">
        <f t="shared" si="30"/>
        <v>60</v>
      </c>
      <c r="H416" s="934"/>
      <c r="I416" s="734">
        <v>60</v>
      </c>
      <c r="J416" s="527"/>
      <c r="K416" s="735"/>
      <c r="L416" s="551"/>
      <c r="M416" s="740"/>
      <c r="N416" s="737"/>
      <c r="O416" s="476"/>
      <c r="P416" s="738"/>
      <c r="Q416" s="739"/>
      <c r="R416" s="740"/>
      <c r="S416" s="741"/>
    </row>
    <row r="417" spans="1:19" ht="12.75">
      <c r="A417" s="732" t="s">
        <v>221</v>
      </c>
      <c r="B417" s="562" t="s">
        <v>400</v>
      </c>
      <c r="C417" s="1031">
        <v>722</v>
      </c>
      <c r="D417" s="18" t="s">
        <v>475</v>
      </c>
      <c r="E417" s="340" t="s">
        <v>239</v>
      </c>
      <c r="F417" s="351" t="s">
        <v>240</v>
      </c>
      <c r="G417" s="1078">
        <f t="shared" si="30"/>
        <v>67</v>
      </c>
      <c r="H417" s="934"/>
      <c r="I417" s="734">
        <v>67</v>
      </c>
      <c r="J417" s="527"/>
      <c r="K417" s="735"/>
      <c r="L417" s="551"/>
      <c r="M417" s="740"/>
      <c r="N417" s="737"/>
      <c r="O417" s="476"/>
      <c r="P417" s="738"/>
      <c r="Q417" s="739"/>
      <c r="R417" s="740"/>
      <c r="S417" s="741"/>
    </row>
    <row r="418" spans="1:19" ht="12.75">
      <c r="A418" s="732" t="s">
        <v>286</v>
      </c>
      <c r="B418" s="562" t="s">
        <v>400</v>
      </c>
      <c r="C418" s="1031">
        <v>724</v>
      </c>
      <c r="D418" s="18" t="s">
        <v>15</v>
      </c>
      <c r="E418" s="340" t="s">
        <v>131</v>
      </c>
      <c r="F418" s="351" t="s">
        <v>346</v>
      </c>
      <c r="G418" s="1078">
        <f t="shared" si="30"/>
        <v>25</v>
      </c>
      <c r="H418" s="934"/>
      <c r="I418" s="734">
        <v>25</v>
      </c>
      <c r="J418" s="527"/>
      <c r="K418" s="735"/>
      <c r="L418" s="551"/>
      <c r="M418" s="740"/>
      <c r="N418" s="737"/>
      <c r="O418" s="476"/>
      <c r="P418" s="738"/>
      <c r="Q418" s="739"/>
      <c r="R418" s="740"/>
      <c r="S418" s="741"/>
    </row>
    <row r="419" spans="1:19" ht="12.75">
      <c r="A419" s="732" t="s">
        <v>244</v>
      </c>
      <c r="B419" s="562" t="s">
        <v>400</v>
      </c>
      <c r="C419" s="1031">
        <v>802</v>
      </c>
      <c r="D419" s="18" t="s">
        <v>487</v>
      </c>
      <c r="E419" s="340" t="s">
        <v>245</v>
      </c>
      <c r="F419" s="351" t="s">
        <v>246</v>
      </c>
      <c r="G419" s="1078">
        <f t="shared" si="30"/>
        <v>60</v>
      </c>
      <c r="H419" s="934"/>
      <c r="I419" s="734">
        <v>60</v>
      </c>
      <c r="J419" s="527"/>
      <c r="K419" s="735"/>
      <c r="L419" s="551"/>
      <c r="M419" s="740"/>
      <c r="N419" s="737"/>
      <c r="O419" s="476"/>
      <c r="P419" s="738"/>
      <c r="Q419" s="739"/>
      <c r="R419" s="740"/>
      <c r="S419" s="741"/>
    </row>
    <row r="420" spans="1:19" ht="12.75">
      <c r="A420" s="732" t="s">
        <v>221</v>
      </c>
      <c r="B420" s="562" t="s">
        <v>400</v>
      </c>
      <c r="C420" s="1031">
        <v>806</v>
      </c>
      <c r="D420" s="18" t="s">
        <v>11</v>
      </c>
      <c r="E420" s="340" t="s">
        <v>241</v>
      </c>
      <c r="F420" s="351" t="s">
        <v>242</v>
      </c>
      <c r="G420" s="1078">
        <f t="shared" si="30"/>
        <v>160</v>
      </c>
      <c r="H420" s="934"/>
      <c r="I420" s="734">
        <v>160</v>
      </c>
      <c r="J420" s="527"/>
      <c r="K420" s="735"/>
      <c r="L420" s="551"/>
      <c r="M420" s="740"/>
      <c r="N420" s="737"/>
      <c r="O420" s="476"/>
      <c r="P420" s="738"/>
      <c r="Q420" s="739"/>
      <c r="R420" s="740"/>
      <c r="S420" s="741"/>
    </row>
    <row r="421" spans="1:19" ht="25.5">
      <c r="A421" s="732" t="s">
        <v>634</v>
      </c>
      <c r="B421" s="562" t="s">
        <v>400</v>
      </c>
      <c r="C421" s="1031"/>
      <c r="D421" s="18"/>
      <c r="E421" s="340" t="s">
        <v>635</v>
      </c>
      <c r="F421" s="351" t="s">
        <v>636</v>
      </c>
      <c r="G421" s="1078">
        <f t="shared" si="30"/>
        <v>50</v>
      </c>
      <c r="H421" s="934"/>
      <c r="I421" s="734">
        <v>50</v>
      </c>
      <c r="J421" s="527"/>
      <c r="K421" s="735"/>
      <c r="L421" s="551"/>
      <c r="M421" s="740"/>
      <c r="N421" s="737"/>
      <c r="O421" s="476"/>
      <c r="P421" s="738"/>
      <c r="Q421" s="739"/>
      <c r="R421" s="740"/>
      <c r="S421" s="741"/>
    </row>
    <row r="422" spans="1:19" ht="12.75">
      <c r="A422" s="731"/>
      <c r="B422" s="559"/>
      <c r="C422" s="1031"/>
      <c r="D422" s="18"/>
      <c r="E422" s="340"/>
      <c r="F422" s="351"/>
      <c r="G422" s="1078"/>
      <c r="H422" s="1016"/>
      <c r="I422" s="429"/>
      <c r="J422" s="111"/>
      <c r="K422" s="254"/>
      <c r="L422" s="543"/>
      <c r="M422" s="174"/>
      <c r="N422" s="144"/>
      <c r="O422" s="475"/>
      <c r="P422" s="175"/>
      <c r="Q422" s="598"/>
      <c r="R422" s="174"/>
      <c r="S422" s="176"/>
    </row>
    <row r="423" spans="3:38" ht="12.75">
      <c r="C423" s="1031"/>
      <c r="D423" s="1093" t="s">
        <v>9</v>
      </c>
      <c r="E423" s="1094"/>
      <c r="F423" s="1095"/>
      <c r="G423" s="1096">
        <f>SUM(G380:G422)</f>
        <v>3107.524</v>
      </c>
      <c r="H423" s="64"/>
      <c r="I423" s="62">
        <f aca="true" t="shared" si="31" ref="I423:R423">SUM(I380:I422)</f>
        <v>2997.524</v>
      </c>
      <c r="J423" s="62">
        <f t="shared" si="31"/>
        <v>0</v>
      </c>
      <c r="K423" s="62">
        <f t="shared" si="31"/>
        <v>0</v>
      </c>
      <c r="L423" s="441">
        <f t="shared" si="31"/>
        <v>0</v>
      </c>
      <c r="M423" s="62">
        <f t="shared" si="31"/>
        <v>0</v>
      </c>
      <c r="N423" s="62">
        <f t="shared" si="31"/>
        <v>110</v>
      </c>
      <c r="O423" s="456">
        <f t="shared" si="31"/>
        <v>0</v>
      </c>
      <c r="P423" s="62">
        <f t="shared" si="31"/>
        <v>0</v>
      </c>
      <c r="Q423" s="113">
        <f t="shared" si="31"/>
        <v>0</v>
      </c>
      <c r="R423" s="62">
        <f t="shared" si="31"/>
        <v>0</v>
      </c>
      <c r="S423" s="206">
        <f>SUM(I423:R423)</f>
        <v>3107.524</v>
      </c>
      <c r="T423" s="643"/>
      <c r="U423" s="643"/>
      <c r="V423" s="643"/>
      <c r="W423" s="643"/>
      <c r="X423" s="643"/>
      <c r="Y423" s="643"/>
      <c r="Z423" s="643"/>
      <c r="AA423" s="643"/>
      <c r="AB423" s="643"/>
      <c r="AC423" s="643"/>
      <c r="AD423" s="643"/>
      <c r="AE423" s="643"/>
      <c r="AF423" s="643"/>
      <c r="AG423" s="643"/>
      <c r="AH423" s="643"/>
      <c r="AI423" s="643"/>
      <c r="AJ423" s="643"/>
      <c r="AK423" s="643"/>
      <c r="AL423" s="643"/>
    </row>
    <row r="424" spans="1:38" ht="12.75">
      <c r="A424" s="722"/>
      <c r="B424" s="561"/>
      <c r="C424" s="1031"/>
      <c r="D424" s="18"/>
      <c r="E424" s="340"/>
      <c r="F424" s="814"/>
      <c r="G424" s="1078"/>
      <c r="H424" s="987"/>
      <c r="I424" s="844"/>
      <c r="J424" s="844"/>
      <c r="K424" s="844"/>
      <c r="L424" s="844"/>
      <c r="M424" s="845"/>
      <c r="N424" s="928"/>
      <c r="O424" s="846"/>
      <c r="P424" s="844"/>
      <c r="Q424" s="847"/>
      <c r="R424" s="929"/>
      <c r="S424" s="930"/>
      <c r="T424" s="653"/>
      <c r="U424" s="653"/>
      <c r="V424" s="653"/>
      <c r="W424" s="653"/>
      <c r="X424" s="653"/>
      <c r="Y424" s="653"/>
      <c r="Z424" s="653"/>
      <c r="AA424" s="653"/>
      <c r="AB424" s="653"/>
      <c r="AC424" s="653"/>
      <c r="AD424" s="653"/>
      <c r="AE424" s="653"/>
      <c r="AF424" s="653"/>
      <c r="AG424" s="653"/>
      <c r="AH424" s="653"/>
      <c r="AI424" s="653"/>
      <c r="AJ424" s="653"/>
      <c r="AK424" s="653"/>
      <c r="AL424" s="653"/>
    </row>
    <row r="425" spans="1:38" ht="12.75">
      <c r="A425" s="732"/>
      <c r="B425" s="562"/>
      <c r="C425" s="1031"/>
      <c r="D425" s="18"/>
      <c r="E425" s="340"/>
      <c r="F425" s="351"/>
      <c r="G425" s="1041"/>
      <c r="H425" s="988"/>
      <c r="I425" s="740"/>
      <c r="J425" s="740"/>
      <c r="K425" s="740"/>
      <c r="L425" s="740"/>
      <c r="M425" s="740"/>
      <c r="N425" s="740"/>
      <c r="O425" s="740"/>
      <c r="P425" s="740"/>
      <c r="Q425" s="740"/>
      <c r="R425" s="740"/>
      <c r="S425" s="740"/>
      <c r="T425" s="653"/>
      <c r="U425" s="653"/>
      <c r="V425" s="653"/>
      <c r="W425" s="653"/>
      <c r="X425" s="653"/>
      <c r="Y425" s="653"/>
      <c r="Z425" s="653"/>
      <c r="AA425" s="653"/>
      <c r="AB425" s="653"/>
      <c r="AC425" s="653"/>
      <c r="AD425" s="653"/>
      <c r="AE425" s="653"/>
      <c r="AF425" s="653"/>
      <c r="AG425" s="653"/>
      <c r="AH425" s="653"/>
      <c r="AI425" s="653"/>
      <c r="AJ425" s="653"/>
      <c r="AK425" s="653"/>
      <c r="AL425" s="653"/>
    </row>
    <row r="426" spans="1:19" ht="12.75">
      <c r="A426" s="732"/>
      <c r="B426" s="562"/>
      <c r="C426" s="1031"/>
      <c r="D426" s="18"/>
      <c r="E426" s="340"/>
      <c r="F426" s="351"/>
      <c r="G426" s="1041"/>
      <c r="H426" s="934"/>
      <c r="I426" s="736"/>
      <c r="J426" s="527"/>
      <c r="K426" s="735"/>
      <c r="L426" s="551"/>
      <c r="M426" s="740"/>
      <c r="N426" s="737"/>
      <c r="O426" s="476"/>
      <c r="P426" s="738"/>
      <c r="Q426" s="739"/>
      <c r="R426" s="740"/>
      <c r="S426" s="741"/>
    </row>
    <row r="427" spans="1:19" ht="12.75">
      <c r="A427" s="732"/>
      <c r="B427" s="562"/>
      <c r="C427" s="1031"/>
      <c r="D427" s="1050" t="s">
        <v>432</v>
      </c>
      <c r="E427" s="352"/>
      <c r="F427" s="412">
        <v>5493</v>
      </c>
      <c r="G427" s="1041"/>
      <c r="H427" s="934"/>
      <c r="I427" s="734"/>
      <c r="J427" s="527"/>
      <c r="K427" s="735"/>
      <c r="L427" s="551"/>
      <c r="M427" s="740"/>
      <c r="N427" s="737"/>
      <c r="O427" s="476"/>
      <c r="P427" s="738"/>
      <c r="Q427" s="739"/>
      <c r="R427" s="740"/>
      <c r="S427" s="741"/>
    </row>
    <row r="428" spans="1:19" ht="12.75">
      <c r="A428" s="732"/>
      <c r="B428" s="562"/>
      <c r="C428" s="1031"/>
      <c r="D428" s="18"/>
      <c r="E428" s="340"/>
      <c r="F428" s="351"/>
      <c r="G428" s="1041"/>
      <c r="H428" s="934"/>
      <c r="I428" s="734"/>
      <c r="J428" s="527"/>
      <c r="K428" s="735"/>
      <c r="L428" s="551"/>
      <c r="M428" s="740"/>
      <c r="N428" s="737"/>
      <c r="O428" s="476"/>
      <c r="P428" s="738"/>
      <c r="Q428" s="739"/>
      <c r="R428" s="740"/>
      <c r="S428" s="741"/>
    </row>
    <row r="429" spans="1:19" ht="26.25" customHeight="1">
      <c r="A429" s="732"/>
      <c r="B429" s="562"/>
      <c r="C429" s="1031"/>
      <c r="D429" s="18"/>
      <c r="E429" s="340"/>
      <c r="F429" s="351"/>
      <c r="G429" s="1078">
        <f>SUM(I429:R429)</f>
        <v>0</v>
      </c>
      <c r="H429" s="934"/>
      <c r="I429" s="734"/>
      <c r="J429" s="527"/>
      <c r="K429" s="735"/>
      <c r="L429" s="551"/>
      <c r="M429" s="740"/>
      <c r="N429" s="737"/>
      <c r="O429" s="476"/>
      <c r="P429" s="738"/>
      <c r="Q429" s="739"/>
      <c r="R429" s="740"/>
      <c r="S429" s="741"/>
    </row>
    <row r="430" spans="1:19" ht="14.25" customHeight="1">
      <c r="A430" s="732"/>
      <c r="B430" s="562"/>
      <c r="C430" s="1031"/>
      <c r="D430" s="18"/>
      <c r="E430" s="340"/>
      <c r="F430" s="351"/>
      <c r="G430" s="1078">
        <f>SUM(I430:R430)</f>
        <v>0</v>
      </c>
      <c r="H430" s="934"/>
      <c r="I430" s="734"/>
      <c r="J430" s="527"/>
      <c r="K430" s="735"/>
      <c r="L430" s="551"/>
      <c r="M430" s="740"/>
      <c r="N430" s="737"/>
      <c r="O430" s="476"/>
      <c r="P430" s="738"/>
      <c r="Q430" s="739"/>
      <c r="R430" s="740"/>
      <c r="S430" s="741"/>
    </row>
    <row r="431" spans="1:19" ht="12.75">
      <c r="A431" s="731"/>
      <c r="B431" s="559"/>
      <c r="C431" s="1031"/>
      <c r="D431" s="18"/>
      <c r="E431" s="340"/>
      <c r="F431" s="351"/>
      <c r="G431" s="1078"/>
      <c r="H431" s="934"/>
      <c r="I431" s="734"/>
      <c r="J431" s="527"/>
      <c r="K431" s="735"/>
      <c r="L431" s="551"/>
      <c r="M431" s="174"/>
      <c r="N431" s="144"/>
      <c r="O431" s="475"/>
      <c r="P431" s="175"/>
      <c r="Q431" s="598"/>
      <c r="R431" s="174"/>
      <c r="S431" s="176"/>
    </row>
    <row r="432" spans="3:38" ht="12.75">
      <c r="C432" s="1031"/>
      <c r="D432" s="1093" t="s">
        <v>9</v>
      </c>
      <c r="E432" s="1094"/>
      <c r="F432" s="1095"/>
      <c r="G432" s="1096">
        <f>SUM(G428:G431)</f>
        <v>0</v>
      </c>
      <c r="H432" s="931"/>
      <c r="I432" s="873">
        <f aca="true" t="shared" si="32" ref="I432:R432">SUM(I428:I431)</f>
        <v>0</v>
      </c>
      <c r="J432" s="873">
        <f t="shared" si="32"/>
        <v>0</v>
      </c>
      <c r="K432" s="873">
        <f t="shared" si="32"/>
        <v>0</v>
      </c>
      <c r="L432" s="927">
        <f t="shared" si="32"/>
        <v>0</v>
      </c>
      <c r="M432" s="62">
        <f t="shared" si="32"/>
        <v>0</v>
      </c>
      <c r="N432" s="62">
        <f t="shared" si="32"/>
        <v>0</v>
      </c>
      <c r="O432" s="456">
        <f t="shared" si="32"/>
        <v>0</v>
      </c>
      <c r="P432" s="62">
        <f t="shared" si="32"/>
        <v>0</v>
      </c>
      <c r="Q432" s="113">
        <f t="shared" si="32"/>
        <v>0</v>
      </c>
      <c r="R432" s="62">
        <f t="shared" si="32"/>
        <v>0</v>
      </c>
      <c r="S432" s="206">
        <f>SUM(I432:R432)</f>
        <v>0</v>
      </c>
      <c r="T432" s="643"/>
      <c r="U432" s="643"/>
      <c r="V432" s="643"/>
      <c r="W432" s="643"/>
      <c r="X432" s="643"/>
      <c r="Y432" s="643"/>
      <c r="Z432" s="643"/>
      <c r="AA432" s="643"/>
      <c r="AB432" s="643"/>
      <c r="AC432" s="643"/>
      <c r="AD432" s="643"/>
      <c r="AE432" s="643"/>
      <c r="AF432" s="643"/>
      <c r="AG432" s="643"/>
      <c r="AH432" s="643"/>
      <c r="AI432" s="643"/>
      <c r="AJ432" s="643"/>
      <c r="AK432" s="643"/>
      <c r="AL432" s="643"/>
    </row>
    <row r="433" spans="1:38" ht="12.75">
      <c r="A433" s="722"/>
      <c r="B433" s="561"/>
      <c r="C433" s="1031"/>
      <c r="D433" s="18"/>
      <c r="E433" s="340"/>
      <c r="F433" s="804"/>
      <c r="G433" s="1041"/>
      <c r="H433" s="988"/>
      <c r="I433" s="740"/>
      <c r="J433" s="527"/>
      <c r="K433" s="740"/>
      <c r="L433" s="527"/>
      <c r="M433" s="933"/>
      <c r="N433" s="933"/>
      <c r="O433" s="727"/>
      <c r="P433" s="293"/>
      <c r="Q433" s="852"/>
      <c r="R433" s="933"/>
      <c r="S433" s="293"/>
      <c r="T433" s="653"/>
      <c r="U433" s="653"/>
      <c r="V433" s="653"/>
      <c r="W433" s="653"/>
      <c r="X433" s="653"/>
      <c r="Y433" s="653"/>
      <c r="Z433" s="653"/>
      <c r="AA433" s="653"/>
      <c r="AB433" s="653"/>
      <c r="AC433" s="653"/>
      <c r="AD433" s="653"/>
      <c r="AE433" s="653"/>
      <c r="AF433" s="653"/>
      <c r="AG433" s="653"/>
      <c r="AH433" s="653"/>
      <c r="AI433" s="653"/>
      <c r="AJ433" s="653"/>
      <c r="AK433" s="653"/>
      <c r="AL433" s="653"/>
    </row>
    <row r="434" spans="1:38" ht="12.75">
      <c r="A434" s="732"/>
      <c r="B434" s="562"/>
      <c r="C434" s="1031"/>
      <c r="D434" s="18"/>
      <c r="E434" s="340"/>
      <c r="F434" s="814"/>
      <c r="G434" s="1041"/>
      <c r="H434" s="988"/>
      <c r="I434" s="740"/>
      <c r="J434" s="527"/>
      <c r="K434" s="740"/>
      <c r="L434" s="527"/>
      <c r="M434" s="815"/>
      <c r="N434" s="527"/>
      <c r="O434" s="476"/>
      <c r="P434" s="740"/>
      <c r="Q434" s="817"/>
      <c r="R434" s="740"/>
      <c r="S434" s="740"/>
      <c r="T434" s="653"/>
      <c r="U434" s="653"/>
      <c r="V434" s="653"/>
      <c r="W434" s="653"/>
      <c r="X434" s="653"/>
      <c r="Y434" s="653"/>
      <c r="Z434" s="653"/>
      <c r="AA434" s="653"/>
      <c r="AB434" s="653"/>
      <c r="AC434" s="653"/>
      <c r="AD434" s="653"/>
      <c r="AE434" s="653"/>
      <c r="AF434" s="653"/>
      <c r="AG434" s="653"/>
      <c r="AH434" s="653"/>
      <c r="AI434" s="653"/>
      <c r="AJ434" s="653"/>
      <c r="AK434" s="653"/>
      <c r="AL434" s="653"/>
    </row>
    <row r="435" spans="1:38" ht="12.75">
      <c r="A435" s="732"/>
      <c r="B435" s="562"/>
      <c r="C435" s="1031"/>
      <c r="D435" s="18"/>
      <c r="E435" s="340"/>
      <c r="F435" s="351"/>
      <c r="G435" s="1041"/>
      <c r="H435" s="988"/>
      <c r="I435" s="740"/>
      <c r="J435" s="527"/>
      <c r="K435" s="740"/>
      <c r="L435" s="527"/>
      <c r="M435" s="740"/>
      <c r="N435" s="935"/>
      <c r="O435" s="476"/>
      <c r="P435" s="740"/>
      <c r="Q435" s="817"/>
      <c r="R435" s="740"/>
      <c r="S435" s="740"/>
      <c r="T435" s="653"/>
      <c r="U435" s="653"/>
      <c r="V435" s="653"/>
      <c r="W435" s="653"/>
      <c r="X435" s="653"/>
      <c r="Y435" s="653"/>
      <c r="Z435" s="653"/>
      <c r="AA435" s="653"/>
      <c r="AB435" s="653"/>
      <c r="AC435" s="653"/>
      <c r="AD435" s="653"/>
      <c r="AE435" s="653"/>
      <c r="AF435" s="653"/>
      <c r="AG435" s="653"/>
      <c r="AH435" s="653"/>
      <c r="AI435" s="653"/>
      <c r="AJ435" s="653"/>
      <c r="AK435" s="653"/>
      <c r="AL435" s="653"/>
    </row>
    <row r="436" spans="1:38" ht="12.75">
      <c r="A436" s="732"/>
      <c r="B436" s="562"/>
      <c r="C436" s="1031"/>
      <c r="D436" s="18"/>
      <c r="E436" s="340"/>
      <c r="F436" s="814"/>
      <c r="G436" s="1041"/>
      <c r="H436" s="988"/>
      <c r="I436" s="740"/>
      <c r="J436" s="527"/>
      <c r="K436" s="740"/>
      <c r="L436" s="527"/>
      <c r="M436" s="740"/>
      <c r="N436" s="527"/>
      <c r="O436" s="476"/>
      <c r="P436" s="740"/>
      <c r="Q436" s="817"/>
      <c r="R436" s="740"/>
      <c r="S436" s="740"/>
      <c r="T436" s="653"/>
      <c r="U436" s="653"/>
      <c r="V436" s="653"/>
      <c r="W436" s="653"/>
      <c r="X436" s="653"/>
      <c r="Y436" s="653"/>
      <c r="Z436" s="653"/>
      <c r="AA436" s="653"/>
      <c r="AB436" s="653"/>
      <c r="AC436" s="653"/>
      <c r="AD436" s="653"/>
      <c r="AE436" s="653"/>
      <c r="AF436" s="653"/>
      <c r="AG436" s="653"/>
      <c r="AH436" s="653"/>
      <c r="AI436" s="653"/>
      <c r="AJ436" s="653"/>
      <c r="AK436" s="653"/>
      <c r="AL436" s="653"/>
    </row>
    <row r="437" spans="1:19" ht="12.75">
      <c r="A437" s="732"/>
      <c r="B437" s="562"/>
      <c r="C437" s="1031"/>
      <c r="D437" s="18"/>
      <c r="E437" s="340"/>
      <c r="F437" s="351"/>
      <c r="G437" s="1041"/>
      <c r="H437" s="934"/>
      <c r="I437" s="734"/>
      <c r="J437" s="527"/>
      <c r="K437" s="735"/>
      <c r="L437" s="551"/>
      <c r="M437" s="740"/>
      <c r="N437" s="737"/>
      <c r="O437" s="476"/>
      <c r="P437" s="738"/>
      <c r="Q437" s="739"/>
      <c r="R437" s="740"/>
      <c r="S437" s="741"/>
    </row>
    <row r="438" spans="1:19" ht="12.75">
      <c r="A438" s="732"/>
      <c r="B438" s="562"/>
      <c r="C438" s="1031"/>
      <c r="D438" s="1050" t="s">
        <v>495</v>
      </c>
      <c r="E438" s="352"/>
      <c r="F438" s="936">
        <v>5531</v>
      </c>
      <c r="G438" s="1041"/>
      <c r="H438" s="934"/>
      <c r="I438" s="734"/>
      <c r="J438" s="527"/>
      <c r="K438" s="735"/>
      <c r="L438" s="551"/>
      <c r="M438" s="740"/>
      <c r="N438" s="737"/>
      <c r="O438" s="476"/>
      <c r="P438" s="738"/>
      <c r="Q438" s="739"/>
      <c r="R438" s="740"/>
      <c r="S438" s="741"/>
    </row>
    <row r="439" spans="1:19" ht="12.75">
      <c r="A439" s="732"/>
      <c r="B439" s="562"/>
      <c r="C439" s="1031"/>
      <c r="D439" s="1049"/>
      <c r="E439" s="340"/>
      <c r="F439" s="351"/>
      <c r="G439" s="1041"/>
      <c r="H439" s="934"/>
      <c r="I439" s="734"/>
      <c r="J439" s="527"/>
      <c r="K439" s="735"/>
      <c r="L439" s="551"/>
      <c r="M439" s="740"/>
      <c r="N439" s="737"/>
      <c r="O439" s="476"/>
      <c r="P439" s="738"/>
      <c r="Q439" s="739"/>
      <c r="R439" s="740"/>
      <c r="S439" s="741"/>
    </row>
    <row r="440" spans="1:19" ht="12.75">
      <c r="A440" s="732" t="s">
        <v>770</v>
      </c>
      <c r="B440" s="562" t="s">
        <v>12</v>
      </c>
      <c r="C440" s="1031">
        <v>100</v>
      </c>
      <c r="D440" s="681" t="s">
        <v>70</v>
      </c>
      <c r="E440" s="340" t="s">
        <v>771</v>
      </c>
      <c r="F440" s="351" t="s">
        <v>772</v>
      </c>
      <c r="G440" s="1078">
        <f>SUM(I440:R440)</f>
        <v>364.965</v>
      </c>
      <c r="H440" s="934"/>
      <c r="I440" s="734"/>
      <c r="J440" s="527"/>
      <c r="K440" s="735"/>
      <c r="L440" s="551"/>
      <c r="M440" s="740"/>
      <c r="N440" s="737"/>
      <c r="O440" s="476"/>
      <c r="P440" s="738"/>
      <c r="Q440" s="739">
        <v>364.965</v>
      </c>
      <c r="R440" s="740"/>
      <c r="S440" s="741"/>
    </row>
    <row r="441" spans="1:19" ht="12.75">
      <c r="A441" s="731"/>
      <c r="B441" s="559"/>
      <c r="C441" s="1031"/>
      <c r="D441" s="681"/>
      <c r="E441" s="340"/>
      <c r="F441" s="351"/>
      <c r="G441" s="1078"/>
      <c r="H441" s="934"/>
      <c r="I441" s="734"/>
      <c r="J441" s="527"/>
      <c r="K441" s="735"/>
      <c r="L441" s="551"/>
      <c r="M441" s="174"/>
      <c r="N441" s="144"/>
      <c r="O441" s="475"/>
      <c r="P441" s="175"/>
      <c r="Q441" s="598"/>
      <c r="R441" s="174"/>
      <c r="S441" s="176"/>
    </row>
    <row r="442" spans="3:38" ht="12.75">
      <c r="C442" s="1031"/>
      <c r="D442" s="1093" t="s">
        <v>9</v>
      </c>
      <c r="E442" s="1094"/>
      <c r="F442" s="1095"/>
      <c r="G442" s="1096">
        <f>SUM(G439:G441)</f>
        <v>364.965</v>
      </c>
      <c r="H442" s="931"/>
      <c r="I442" s="873">
        <f aca="true" t="shared" si="33" ref="I442:S442">SUM(I439:I441)</f>
        <v>0</v>
      </c>
      <c r="J442" s="873">
        <f t="shared" si="33"/>
        <v>0</v>
      </c>
      <c r="K442" s="873">
        <f t="shared" si="33"/>
        <v>0</v>
      </c>
      <c r="L442" s="927">
        <f t="shared" si="33"/>
        <v>0</v>
      </c>
      <c r="M442" s="62">
        <f t="shared" si="33"/>
        <v>0</v>
      </c>
      <c r="N442" s="62">
        <f t="shared" si="33"/>
        <v>0</v>
      </c>
      <c r="O442" s="456">
        <f t="shared" si="33"/>
        <v>0</v>
      </c>
      <c r="P442" s="62">
        <f t="shared" si="33"/>
        <v>0</v>
      </c>
      <c r="Q442" s="113">
        <f t="shared" si="33"/>
        <v>364.965</v>
      </c>
      <c r="R442" s="62">
        <f t="shared" si="33"/>
        <v>0</v>
      </c>
      <c r="S442" s="62">
        <f t="shared" si="33"/>
        <v>0</v>
      </c>
      <c r="T442" s="641"/>
      <c r="U442" s="641"/>
      <c r="V442" s="641"/>
      <c r="W442" s="641"/>
      <c r="X442" s="641"/>
      <c r="Y442" s="641"/>
      <c r="Z442" s="641"/>
      <c r="AA442" s="641"/>
      <c r="AB442" s="641"/>
      <c r="AC442" s="641"/>
      <c r="AD442" s="641"/>
      <c r="AE442" s="641"/>
      <c r="AF442" s="641"/>
      <c r="AG442" s="641"/>
      <c r="AH442" s="641"/>
      <c r="AI442" s="641"/>
      <c r="AJ442" s="641"/>
      <c r="AK442" s="641"/>
      <c r="AL442" s="641"/>
    </row>
    <row r="443" spans="1:38" ht="12.75">
      <c r="A443" s="722"/>
      <c r="B443" s="561"/>
      <c r="C443" s="1031"/>
      <c r="D443" s="1064"/>
      <c r="E443" s="340"/>
      <c r="F443" s="801"/>
      <c r="G443" s="1041"/>
      <c r="H443" s="988"/>
      <c r="I443" s="740"/>
      <c r="J443" s="758"/>
      <c r="K443" s="740"/>
      <c r="L443" s="527"/>
      <c r="M443" s="293"/>
      <c r="N443" s="110"/>
      <c r="O443" s="727"/>
      <c r="P443" s="793"/>
      <c r="Q443" s="937"/>
      <c r="R443" s="293"/>
      <c r="S443" s="293"/>
      <c r="T443" s="653"/>
      <c r="U443" s="653"/>
      <c r="V443" s="653"/>
      <c r="W443" s="653"/>
      <c r="X443" s="653"/>
      <c r="Y443" s="653"/>
      <c r="Z443" s="653"/>
      <c r="AA443" s="653"/>
      <c r="AB443" s="653"/>
      <c r="AC443" s="653"/>
      <c r="AD443" s="653"/>
      <c r="AE443" s="653"/>
      <c r="AF443" s="653"/>
      <c r="AG443" s="653"/>
      <c r="AH443" s="653"/>
      <c r="AI443" s="653"/>
      <c r="AJ443" s="653"/>
      <c r="AK443" s="653"/>
      <c r="AL443" s="653"/>
    </row>
    <row r="444" spans="1:19" ht="12.75">
      <c r="A444" s="732"/>
      <c r="B444" s="562"/>
      <c r="C444" s="1031"/>
      <c r="D444" s="18"/>
      <c r="E444" s="340"/>
      <c r="F444" s="402"/>
      <c r="G444" s="1041"/>
      <c r="H444" s="934"/>
      <c r="I444" s="734"/>
      <c r="J444" s="527"/>
      <c r="K444" s="735"/>
      <c r="L444" s="551"/>
      <c r="M444" s="740"/>
      <c r="N444" s="737"/>
      <c r="O444" s="476"/>
      <c r="P444" s="738"/>
      <c r="Q444" s="739"/>
      <c r="R444" s="740"/>
      <c r="S444" s="741"/>
    </row>
    <row r="445" spans="1:19" ht="12.75">
      <c r="A445" s="732"/>
      <c r="B445" s="562"/>
      <c r="C445" s="1031"/>
      <c r="D445" s="18"/>
      <c r="E445" s="340"/>
      <c r="F445" s="402"/>
      <c r="G445" s="1041"/>
      <c r="H445" s="934"/>
      <c r="I445" s="734"/>
      <c r="J445" s="527"/>
      <c r="K445" s="735"/>
      <c r="L445" s="551"/>
      <c r="M445" s="740"/>
      <c r="N445" s="737"/>
      <c r="O445" s="476"/>
      <c r="P445" s="738"/>
      <c r="Q445" s="739"/>
      <c r="R445" s="740"/>
      <c r="S445" s="741"/>
    </row>
    <row r="446" spans="1:19" ht="12.75">
      <c r="A446" s="732"/>
      <c r="B446" s="562"/>
      <c r="C446" s="1031"/>
      <c r="D446" s="1050" t="s">
        <v>129</v>
      </c>
      <c r="E446" s="352"/>
      <c r="F446" s="936">
        <v>5532</v>
      </c>
      <c r="G446" s="1078"/>
      <c r="H446" s="934"/>
      <c r="I446" s="734"/>
      <c r="J446" s="527"/>
      <c r="K446" s="735"/>
      <c r="L446" s="551"/>
      <c r="M446" s="740"/>
      <c r="N446" s="737"/>
      <c r="O446" s="476"/>
      <c r="P446" s="738"/>
      <c r="Q446" s="739"/>
      <c r="R446" s="740"/>
      <c r="S446" s="741"/>
    </row>
    <row r="447" spans="1:19" ht="12.75">
      <c r="A447" s="732"/>
      <c r="B447" s="562"/>
      <c r="C447" s="1031"/>
      <c r="D447" s="1049"/>
      <c r="E447" s="340"/>
      <c r="F447" s="351"/>
      <c r="G447" s="1078"/>
      <c r="H447" s="934"/>
      <c r="I447" s="734"/>
      <c r="J447" s="527"/>
      <c r="K447" s="735"/>
      <c r="L447" s="551"/>
      <c r="M447" s="740"/>
      <c r="N447" s="737"/>
      <c r="O447" s="476"/>
      <c r="P447" s="738"/>
      <c r="Q447" s="739"/>
      <c r="R447" s="740"/>
      <c r="S447" s="741"/>
    </row>
    <row r="448" spans="1:19" ht="12.75">
      <c r="A448" s="732"/>
      <c r="B448" s="562"/>
      <c r="C448" s="1031"/>
      <c r="D448" s="681"/>
      <c r="E448" s="340"/>
      <c r="F448" s="351"/>
      <c r="G448" s="1078">
        <f>SUM(I448:R448)</f>
        <v>0</v>
      </c>
      <c r="H448" s="934"/>
      <c r="I448" s="734"/>
      <c r="J448" s="527"/>
      <c r="K448" s="735"/>
      <c r="L448" s="551"/>
      <c r="M448" s="740"/>
      <c r="N448" s="737"/>
      <c r="O448" s="476"/>
      <c r="P448" s="738"/>
      <c r="Q448" s="739"/>
      <c r="R448" s="740"/>
      <c r="S448" s="741"/>
    </row>
    <row r="449" spans="1:19" ht="12.75">
      <c r="A449" s="732"/>
      <c r="B449" s="562"/>
      <c r="C449" s="1031"/>
      <c r="D449" s="681"/>
      <c r="E449" s="340"/>
      <c r="F449" s="351"/>
      <c r="G449" s="1078">
        <f>SUM(I449:R449)</f>
        <v>0</v>
      </c>
      <c r="H449" s="934"/>
      <c r="I449" s="734"/>
      <c r="J449" s="527"/>
      <c r="K449" s="735"/>
      <c r="L449" s="551"/>
      <c r="M449" s="740"/>
      <c r="N449" s="737"/>
      <c r="O449" s="476"/>
      <c r="P449" s="738"/>
      <c r="Q449" s="739"/>
      <c r="R449" s="740"/>
      <c r="S449" s="741"/>
    </row>
    <row r="450" spans="1:19" ht="14.25">
      <c r="A450" s="731"/>
      <c r="B450" s="559"/>
      <c r="C450" s="1031"/>
      <c r="D450" s="1065"/>
      <c r="E450" s="1083"/>
      <c r="F450" s="351"/>
      <c r="G450" s="1078"/>
      <c r="H450" s="1016"/>
      <c r="I450" s="429"/>
      <c r="J450" s="111"/>
      <c r="K450" s="254"/>
      <c r="L450" s="543"/>
      <c r="M450" s="174"/>
      <c r="N450" s="144"/>
      <c r="O450" s="475"/>
      <c r="P450" s="175"/>
      <c r="Q450" s="598"/>
      <c r="R450" s="174"/>
      <c r="S450" s="176"/>
    </row>
    <row r="451" spans="3:38" ht="12.75">
      <c r="C451" s="1031"/>
      <c r="D451" s="1093" t="s">
        <v>9</v>
      </c>
      <c r="E451" s="1094"/>
      <c r="F451" s="1095"/>
      <c r="G451" s="1096">
        <f>SUM(G447:G450)</f>
        <v>0</v>
      </c>
      <c r="H451" s="64"/>
      <c r="I451" s="62">
        <f aca="true" t="shared" si="34" ref="I451:R451">SUM(I447:I450)</f>
        <v>0</v>
      </c>
      <c r="J451" s="62">
        <f t="shared" si="34"/>
        <v>0</v>
      </c>
      <c r="K451" s="62">
        <f t="shared" si="34"/>
        <v>0</v>
      </c>
      <c r="L451" s="441">
        <f t="shared" si="34"/>
        <v>0</v>
      </c>
      <c r="M451" s="62">
        <f t="shared" si="34"/>
        <v>0</v>
      </c>
      <c r="N451" s="62">
        <f t="shared" si="34"/>
        <v>0</v>
      </c>
      <c r="O451" s="456">
        <f t="shared" si="34"/>
        <v>0</v>
      </c>
      <c r="P451" s="62">
        <f t="shared" si="34"/>
        <v>0</v>
      </c>
      <c r="Q451" s="113">
        <f t="shared" si="34"/>
        <v>0</v>
      </c>
      <c r="R451" s="62">
        <f t="shared" si="34"/>
        <v>0</v>
      </c>
      <c r="S451" s="206">
        <f>SUM(I451:R451)</f>
        <v>0</v>
      </c>
      <c r="T451" s="643"/>
      <c r="U451" s="643"/>
      <c r="V451" s="643"/>
      <c r="W451" s="643"/>
      <c r="X451" s="643"/>
      <c r="Y451" s="643"/>
      <c r="Z451" s="643"/>
      <c r="AA451" s="643"/>
      <c r="AB451" s="643"/>
      <c r="AC451" s="643"/>
      <c r="AD451" s="643"/>
      <c r="AE451" s="643"/>
      <c r="AF451" s="643"/>
      <c r="AG451" s="643"/>
      <c r="AH451" s="643"/>
      <c r="AI451" s="643"/>
      <c r="AJ451" s="643"/>
      <c r="AK451" s="643"/>
      <c r="AL451" s="643"/>
    </row>
    <row r="452" spans="1:38" ht="12.75">
      <c r="A452" s="722"/>
      <c r="B452" s="561"/>
      <c r="C452" s="1031"/>
      <c r="D452" s="1064"/>
      <c r="E452" s="340"/>
      <c r="F452" s="814"/>
      <c r="G452" s="1041"/>
      <c r="H452" s="987"/>
      <c r="I452" s="293"/>
      <c r="J452" s="793"/>
      <c r="K452" s="293"/>
      <c r="L452" s="110"/>
      <c r="M452" s="293"/>
      <c r="N452" s="110"/>
      <c r="O452" s="727"/>
      <c r="P452" s="793"/>
      <c r="Q452" s="852"/>
      <c r="R452" s="293"/>
      <c r="S452" s="293"/>
      <c r="T452" s="653"/>
      <c r="U452" s="653"/>
      <c r="V452" s="653"/>
      <c r="W452" s="653"/>
      <c r="X452" s="653"/>
      <c r="Y452" s="653"/>
      <c r="Z452" s="653"/>
      <c r="AA452" s="653"/>
      <c r="AB452" s="653"/>
      <c r="AC452" s="653"/>
      <c r="AD452" s="653"/>
      <c r="AE452" s="653"/>
      <c r="AF452" s="653"/>
      <c r="AG452" s="653"/>
      <c r="AH452" s="653"/>
      <c r="AI452" s="653"/>
      <c r="AJ452" s="653"/>
      <c r="AK452" s="653"/>
      <c r="AL452" s="653"/>
    </row>
    <row r="453" spans="1:19" ht="12.75">
      <c r="A453" s="732"/>
      <c r="B453" s="562"/>
      <c r="C453" s="1031"/>
      <c r="D453" s="18"/>
      <c r="E453" s="340"/>
      <c r="F453" s="402"/>
      <c r="G453" s="1041"/>
      <c r="H453" s="934"/>
      <c r="I453" s="734"/>
      <c r="J453" s="527"/>
      <c r="K453" s="735"/>
      <c r="L453" s="551"/>
      <c r="M453" s="740"/>
      <c r="N453" s="737"/>
      <c r="O453" s="476"/>
      <c r="P453" s="738"/>
      <c r="Q453" s="739"/>
      <c r="R453" s="740"/>
      <c r="S453" s="741"/>
    </row>
    <row r="454" spans="1:19" ht="12.75">
      <c r="A454" s="732"/>
      <c r="B454" s="562"/>
      <c r="C454" s="1031"/>
      <c r="D454" s="18"/>
      <c r="E454" s="340"/>
      <c r="F454" s="402"/>
      <c r="G454" s="1041"/>
      <c r="H454" s="934"/>
      <c r="I454" s="734"/>
      <c r="J454" s="527"/>
      <c r="K454" s="735"/>
      <c r="L454" s="551"/>
      <c r="M454" s="740"/>
      <c r="N454" s="737"/>
      <c r="O454" s="476"/>
      <c r="P454" s="738"/>
      <c r="Q454" s="739"/>
      <c r="R454" s="740"/>
      <c r="S454" s="741"/>
    </row>
    <row r="455" spans="1:19" ht="12.75">
      <c r="A455" s="731"/>
      <c r="B455" s="559"/>
      <c r="C455" s="1031"/>
      <c r="D455" s="18"/>
      <c r="E455" s="340"/>
      <c r="F455" s="402"/>
      <c r="G455" s="1041"/>
      <c r="H455" s="1017" t="s">
        <v>119</v>
      </c>
      <c r="I455" s="429"/>
      <c r="J455" s="111"/>
      <c r="K455" s="254"/>
      <c r="L455" s="543"/>
      <c r="M455" s="174"/>
      <c r="N455" s="144"/>
      <c r="O455" s="475"/>
      <c r="P455" s="175"/>
      <c r="Q455" s="598"/>
      <c r="R455" s="174"/>
      <c r="S455" s="176"/>
    </row>
    <row r="456" spans="3:19" ht="12.75">
      <c r="C456" s="1031"/>
      <c r="D456" s="1118" t="s">
        <v>266</v>
      </c>
      <c r="E456" s="1119"/>
      <c r="F456" s="1043" t="s">
        <v>534</v>
      </c>
      <c r="G456" s="1120">
        <v>177000</v>
      </c>
      <c r="H456" s="938">
        <v>0</v>
      </c>
      <c r="I456" s="192"/>
      <c r="J456" s="60"/>
      <c r="K456" s="258"/>
      <c r="L456" s="441"/>
      <c r="M456" s="81"/>
      <c r="N456" s="101"/>
      <c r="O456" s="486"/>
      <c r="P456" s="193"/>
      <c r="Q456" s="602"/>
      <c r="R456" s="81"/>
      <c r="S456" s="194"/>
    </row>
    <row r="457" spans="1:19" ht="12.75">
      <c r="A457" s="722"/>
      <c r="B457" s="561"/>
      <c r="C457" s="1031"/>
      <c r="D457" s="18"/>
      <c r="E457" s="340"/>
      <c r="F457" s="402"/>
      <c r="G457" s="1078"/>
      <c r="H457" s="932"/>
      <c r="I457" s="274"/>
      <c r="J457" s="110"/>
      <c r="K457" s="724"/>
      <c r="L457" s="725"/>
      <c r="M457" s="293"/>
      <c r="N457" s="726"/>
      <c r="O457" s="727"/>
      <c r="P457" s="728"/>
      <c r="Q457" s="729"/>
      <c r="R457" s="293"/>
      <c r="S457" s="730"/>
    </row>
    <row r="458" spans="1:19" ht="12.75">
      <c r="A458" s="732"/>
      <c r="B458" s="562"/>
      <c r="C458" s="1031"/>
      <c r="D458" s="18"/>
      <c r="E458" s="340"/>
      <c r="F458" s="402"/>
      <c r="G458" s="1078"/>
      <c r="H458" s="934"/>
      <c r="I458" s="734"/>
      <c r="J458" s="527"/>
      <c r="K458" s="735"/>
      <c r="L458" s="551"/>
      <c r="M458" s="740"/>
      <c r="N458" s="737"/>
      <c r="O458" s="476"/>
      <c r="P458" s="738"/>
      <c r="Q458" s="739"/>
      <c r="R458" s="740"/>
      <c r="S458" s="741"/>
    </row>
    <row r="459" spans="1:19" ht="12.75">
      <c r="A459" s="732"/>
      <c r="B459" s="562"/>
      <c r="C459" s="1031"/>
      <c r="D459" s="18"/>
      <c r="E459" s="340"/>
      <c r="F459" s="402"/>
      <c r="G459" s="1078"/>
      <c r="H459" s="934"/>
      <c r="I459" s="734"/>
      <c r="J459" s="527"/>
      <c r="K459" s="735"/>
      <c r="L459" s="551"/>
      <c r="M459" s="740"/>
      <c r="N459" s="737"/>
      <c r="O459" s="476"/>
      <c r="P459" s="738"/>
      <c r="Q459" s="739"/>
      <c r="R459" s="740"/>
      <c r="S459" s="741"/>
    </row>
    <row r="460" spans="1:19" ht="12.75">
      <c r="A460" s="732"/>
      <c r="B460" s="562"/>
      <c r="C460" s="1031"/>
      <c r="D460" s="1066" t="s">
        <v>33</v>
      </c>
      <c r="E460" s="340"/>
      <c r="F460" s="402"/>
      <c r="G460" s="1078"/>
      <c r="H460" s="1018"/>
      <c r="I460" s="734"/>
      <c r="J460" s="527"/>
      <c r="K460" s="735"/>
      <c r="L460" s="551"/>
      <c r="M460" s="740"/>
      <c r="N460" s="737"/>
      <c r="O460" s="476"/>
      <c r="P460" s="738"/>
      <c r="Q460" s="739"/>
      <c r="R460" s="740"/>
      <c r="S460" s="741"/>
    </row>
    <row r="461" spans="1:19" ht="12.75">
      <c r="A461" s="732" t="s">
        <v>302</v>
      </c>
      <c r="B461" s="562" t="s">
        <v>303</v>
      </c>
      <c r="C461" s="1031"/>
      <c r="D461" s="1067" t="s">
        <v>304</v>
      </c>
      <c r="E461" s="362"/>
      <c r="F461" s="362" t="s">
        <v>305</v>
      </c>
      <c r="G461" s="1078">
        <v>4000</v>
      </c>
      <c r="H461" s="1019"/>
      <c r="I461" s="734"/>
      <c r="J461" s="527"/>
      <c r="K461" s="735"/>
      <c r="L461" s="551"/>
      <c r="M461" s="740"/>
      <c r="N461" s="737"/>
      <c r="O461" s="476"/>
      <c r="P461" s="738"/>
      <c r="Q461" s="739"/>
      <c r="R461" s="740"/>
      <c r="S461" s="741"/>
    </row>
    <row r="462" spans="1:19" ht="15" customHeight="1">
      <c r="A462" s="732" t="s">
        <v>302</v>
      </c>
      <c r="B462" s="562" t="s">
        <v>303</v>
      </c>
      <c r="C462" s="1031"/>
      <c r="D462" s="1067" t="s">
        <v>304</v>
      </c>
      <c r="E462" s="340"/>
      <c r="F462" s="362" t="s">
        <v>306</v>
      </c>
      <c r="G462" s="1078">
        <v>2900</v>
      </c>
      <c r="H462" s="1019"/>
      <c r="I462" s="734"/>
      <c r="J462" s="527"/>
      <c r="K462" s="735"/>
      <c r="L462" s="551"/>
      <c r="M462" s="740"/>
      <c r="N462" s="737"/>
      <c r="O462" s="476"/>
      <c r="P462" s="738"/>
      <c r="Q462" s="739"/>
      <c r="R462" s="740"/>
      <c r="S462" s="741"/>
    </row>
    <row r="463" spans="1:19" ht="15" customHeight="1">
      <c r="A463" s="732" t="s">
        <v>472</v>
      </c>
      <c r="B463" s="980" t="s">
        <v>461</v>
      </c>
      <c r="C463" s="1031"/>
      <c r="D463" s="1067" t="s">
        <v>462</v>
      </c>
      <c r="E463" s="340" t="s">
        <v>463</v>
      </c>
      <c r="F463" s="362" t="s">
        <v>464</v>
      </c>
      <c r="G463" s="1078">
        <v>-1250</v>
      </c>
      <c r="H463" s="1019"/>
      <c r="I463" s="734"/>
      <c r="J463" s="527"/>
      <c r="K463" s="735"/>
      <c r="L463" s="551"/>
      <c r="M463" s="740"/>
      <c r="N463" s="737"/>
      <c r="O463" s="476"/>
      <c r="P463" s="738"/>
      <c r="Q463" s="739"/>
      <c r="R463" s="740"/>
      <c r="S463" s="741"/>
    </row>
    <row r="464" spans="1:19" ht="15" customHeight="1">
      <c r="A464" s="732" t="s">
        <v>472</v>
      </c>
      <c r="B464" s="980" t="s">
        <v>461</v>
      </c>
      <c r="C464" s="1031"/>
      <c r="D464" s="1067" t="s">
        <v>465</v>
      </c>
      <c r="E464" s="340" t="s">
        <v>60</v>
      </c>
      <c r="F464" s="362" t="s">
        <v>466</v>
      </c>
      <c r="G464" s="1078">
        <v>-1000</v>
      </c>
      <c r="H464" s="1019"/>
      <c r="I464" s="734"/>
      <c r="J464" s="527"/>
      <c r="K464" s="735"/>
      <c r="L464" s="551"/>
      <c r="M464" s="740"/>
      <c r="N464" s="737"/>
      <c r="O464" s="476"/>
      <c r="P464" s="738"/>
      <c r="Q464" s="739"/>
      <c r="R464" s="740"/>
      <c r="S464" s="741"/>
    </row>
    <row r="465" spans="1:19" ht="15" customHeight="1">
      <c r="A465" s="732" t="s">
        <v>433</v>
      </c>
      <c r="B465" s="980" t="s">
        <v>434</v>
      </c>
      <c r="C465" s="1031"/>
      <c r="D465" s="1067" t="s">
        <v>435</v>
      </c>
      <c r="E465" s="340"/>
      <c r="F465" s="362" t="s">
        <v>436</v>
      </c>
      <c r="G465" s="1078">
        <v>200</v>
      </c>
      <c r="H465" s="1019"/>
      <c r="I465" s="734"/>
      <c r="J465" s="527"/>
      <c r="K465" s="735"/>
      <c r="L465" s="551"/>
      <c r="M465" s="740"/>
      <c r="N465" s="737"/>
      <c r="O465" s="476"/>
      <c r="P465" s="738"/>
      <c r="Q465" s="739"/>
      <c r="R465" s="740"/>
      <c r="S465" s="741"/>
    </row>
    <row r="466" spans="1:19" ht="15" customHeight="1">
      <c r="A466" s="732" t="s">
        <v>693</v>
      </c>
      <c r="B466" s="980" t="s">
        <v>694</v>
      </c>
      <c r="C466" s="1031"/>
      <c r="D466" s="1067" t="s">
        <v>462</v>
      </c>
      <c r="E466" s="340"/>
      <c r="F466" s="362" t="s">
        <v>695</v>
      </c>
      <c r="G466" s="1078">
        <v>-350</v>
      </c>
      <c r="H466" s="1019"/>
      <c r="I466" s="734"/>
      <c r="J466" s="527"/>
      <c r="K466" s="735"/>
      <c r="L466" s="551"/>
      <c r="M466" s="740"/>
      <c r="N466" s="737"/>
      <c r="O466" s="476"/>
      <c r="P466" s="738"/>
      <c r="Q466" s="739"/>
      <c r="R466" s="740"/>
      <c r="S466" s="741"/>
    </row>
    <row r="467" spans="1:19" ht="15" customHeight="1">
      <c r="A467" s="732" t="s">
        <v>696</v>
      </c>
      <c r="B467" s="980" t="s">
        <v>697</v>
      </c>
      <c r="C467" s="1031"/>
      <c r="D467" s="1067" t="s">
        <v>462</v>
      </c>
      <c r="E467" s="340"/>
      <c r="F467" s="362" t="s">
        <v>698</v>
      </c>
      <c r="G467" s="1078">
        <v>-147</v>
      </c>
      <c r="H467" s="1019"/>
      <c r="I467" s="734"/>
      <c r="J467" s="527"/>
      <c r="K467" s="735"/>
      <c r="L467" s="551"/>
      <c r="M467" s="740"/>
      <c r="N467" s="737"/>
      <c r="O467" s="476"/>
      <c r="P467" s="738"/>
      <c r="Q467" s="739"/>
      <c r="R467" s="740"/>
      <c r="S467" s="741"/>
    </row>
    <row r="468" spans="1:19" ht="15" customHeight="1">
      <c r="A468" s="732" t="s">
        <v>696</v>
      </c>
      <c r="B468" s="980" t="s">
        <v>699</v>
      </c>
      <c r="C468" s="1031"/>
      <c r="D468" s="1067" t="s">
        <v>462</v>
      </c>
      <c r="E468" s="340"/>
      <c r="F468" s="362" t="s">
        <v>700</v>
      </c>
      <c r="G468" s="1078">
        <v>-450</v>
      </c>
      <c r="H468" s="1019"/>
      <c r="I468" s="734"/>
      <c r="J468" s="527"/>
      <c r="K468" s="735"/>
      <c r="L468" s="551"/>
      <c r="M468" s="740"/>
      <c r="N468" s="737"/>
      <c r="O468" s="476"/>
      <c r="P468" s="738"/>
      <c r="Q468" s="739"/>
      <c r="R468" s="740"/>
      <c r="S468" s="741"/>
    </row>
    <row r="469" spans="1:19" ht="15" customHeight="1">
      <c r="A469" s="731" t="s">
        <v>701</v>
      </c>
      <c r="B469" s="981" t="s">
        <v>702</v>
      </c>
      <c r="C469" s="1031"/>
      <c r="D469" s="1067" t="s">
        <v>703</v>
      </c>
      <c r="E469" s="340"/>
      <c r="F469" s="362" t="s">
        <v>704</v>
      </c>
      <c r="G469" s="1078">
        <v>260</v>
      </c>
      <c r="H469" s="1019"/>
      <c r="I469" s="429"/>
      <c r="J469" s="111"/>
      <c r="K469" s="254"/>
      <c r="L469" s="543"/>
      <c r="M469" s="174"/>
      <c r="N469" s="144"/>
      <c r="O469" s="475"/>
      <c r="P469" s="175"/>
      <c r="Q469" s="598"/>
      <c r="R469" s="174"/>
      <c r="S469" s="176"/>
    </row>
    <row r="470" spans="2:19" ht="12.75">
      <c r="B470" s="982"/>
      <c r="C470" s="1031"/>
      <c r="D470" s="1054" t="s">
        <v>409</v>
      </c>
      <c r="E470" s="783"/>
      <c r="F470" s="784"/>
      <c r="G470" s="1112">
        <f>SUM(G461:G469)</f>
        <v>4163</v>
      </c>
      <c r="H470" s="1020">
        <f>SUM(H461:H464)</f>
        <v>0</v>
      </c>
      <c r="I470" s="192"/>
      <c r="J470" s="60"/>
      <c r="K470" s="258"/>
      <c r="L470" s="441"/>
      <c r="M470" s="81"/>
      <c r="N470" s="101"/>
      <c r="O470" s="486"/>
      <c r="P470" s="193"/>
      <c r="Q470" s="602"/>
      <c r="R470" s="81"/>
      <c r="S470" s="194"/>
    </row>
    <row r="471" spans="1:19" ht="12.75">
      <c r="A471" s="722"/>
      <c r="B471" s="978"/>
      <c r="C471" s="1031"/>
      <c r="D471" s="18"/>
      <c r="E471" s="340"/>
      <c r="F471" s="402"/>
      <c r="G471" s="1078"/>
      <c r="H471" s="932"/>
      <c r="I471" s="274"/>
      <c r="J471" s="110"/>
      <c r="K471" s="724"/>
      <c r="L471" s="725"/>
      <c r="M471" s="293"/>
      <c r="N471" s="726"/>
      <c r="O471" s="727"/>
      <c r="P471" s="728"/>
      <c r="Q471" s="729"/>
      <c r="R471" s="293"/>
      <c r="S471" s="730"/>
    </row>
    <row r="472" spans="1:19" ht="12.75">
      <c r="A472" s="732"/>
      <c r="B472" s="976"/>
      <c r="C472" s="1031"/>
      <c r="D472" s="1068" t="s">
        <v>264</v>
      </c>
      <c r="E472" s="340"/>
      <c r="F472" s="402"/>
      <c r="G472" s="1078"/>
      <c r="H472" s="934"/>
      <c r="I472" s="734"/>
      <c r="J472" s="527"/>
      <c r="K472" s="735"/>
      <c r="L472" s="551"/>
      <c r="M472" s="740"/>
      <c r="N472" s="737"/>
      <c r="O472" s="476"/>
      <c r="P472" s="738"/>
      <c r="Q472" s="739"/>
      <c r="R472" s="740"/>
      <c r="S472" s="741"/>
    </row>
    <row r="473" spans="1:19" ht="12.75">
      <c r="A473" s="732"/>
      <c r="B473" s="976"/>
      <c r="C473" s="1032"/>
      <c r="D473" s="1069"/>
      <c r="E473" s="340"/>
      <c r="F473" s="402"/>
      <c r="G473" s="1078"/>
      <c r="H473" s="934"/>
      <c r="I473" s="734"/>
      <c r="J473" s="527"/>
      <c r="K473" s="735"/>
      <c r="L473" s="551"/>
      <c r="M473" s="740"/>
      <c r="N473" s="737"/>
      <c r="O473" s="476"/>
      <c r="P473" s="738"/>
      <c r="Q473" s="739"/>
      <c r="R473" s="740"/>
      <c r="S473" s="741"/>
    </row>
    <row r="474" spans="1:19" ht="12.75">
      <c r="A474" s="732"/>
      <c r="B474" s="976"/>
      <c r="C474" s="1032"/>
      <c r="D474" s="1069"/>
      <c r="E474" s="402"/>
      <c r="F474" s="402"/>
      <c r="G474" s="1078"/>
      <c r="H474" s="934"/>
      <c r="I474" s="734"/>
      <c r="J474" s="527"/>
      <c r="K474" s="735"/>
      <c r="L474" s="551"/>
      <c r="M474" s="740"/>
      <c r="N474" s="737"/>
      <c r="O474" s="476"/>
      <c r="P474" s="738"/>
      <c r="Q474" s="739"/>
      <c r="R474" s="740"/>
      <c r="S474" s="741"/>
    </row>
    <row r="475" spans="1:19" ht="12.75">
      <c r="A475" s="732"/>
      <c r="B475" s="976"/>
      <c r="C475" s="1032"/>
      <c r="D475" s="1067"/>
      <c r="E475" s="340"/>
      <c r="F475" s="402"/>
      <c r="G475" s="1078"/>
      <c r="H475" s="934"/>
      <c r="I475" s="734"/>
      <c r="J475" s="527"/>
      <c r="K475" s="735"/>
      <c r="L475" s="551"/>
      <c r="M475" s="740"/>
      <c r="N475" s="737"/>
      <c r="O475" s="476"/>
      <c r="P475" s="738"/>
      <c r="Q475" s="739"/>
      <c r="R475" s="740"/>
      <c r="S475" s="741"/>
    </row>
    <row r="476" spans="1:19" ht="12.75">
      <c r="A476" s="732"/>
      <c r="B476" s="976"/>
      <c r="C476" s="1032"/>
      <c r="D476" s="1067"/>
      <c r="E476" s="340"/>
      <c r="F476" s="402"/>
      <c r="G476" s="1078"/>
      <c r="H476" s="934"/>
      <c r="I476" s="734"/>
      <c r="J476" s="527"/>
      <c r="K476" s="735"/>
      <c r="L476" s="551"/>
      <c r="M476" s="740"/>
      <c r="N476" s="737"/>
      <c r="O476" s="476"/>
      <c r="P476" s="738"/>
      <c r="Q476" s="739"/>
      <c r="R476" s="740"/>
      <c r="S476" s="741"/>
    </row>
    <row r="477" spans="1:19" ht="12.75">
      <c r="A477" s="732"/>
      <c r="B477" s="976"/>
      <c r="C477" s="1031"/>
      <c r="D477" s="1067"/>
      <c r="E477" s="340"/>
      <c r="F477" s="402"/>
      <c r="G477" s="1078"/>
      <c r="H477" s="934"/>
      <c r="I477" s="734"/>
      <c r="J477" s="527"/>
      <c r="K477" s="735"/>
      <c r="L477" s="551"/>
      <c r="M477" s="740"/>
      <c r="N477" s="737"/>
      <c r="O477" s="476"/>
      <c r="P477" s="738"/>
      <c r="Q477" s="739"/>
      <c r="R477" s="740"/>
      <c r="S477" s="741"/>
    </row>
    <row r="478" spans="1:19" ht="12.75">
      <c r="A478" s="732"/>
      <c r="B478" s="976"/>
      <c r="C478" s="1031"/>
      <c r="D478" s="1070" t="s">
        <v>790</v>
      </c>
      <c r="E478" s="751"/>
      <c r="F478" s="940"/>
      <c r="G478" s="1113">
        <f>SUM(G473:G477)</f>
        <v>0</v>
      </c>
      <c r="H478" s="934"/>
      <c r="I478" s="734"/>
      <c r="J478" s="527"/>
      <c r="K478" s="735"/>
      <c r="L478" s="551"/>
      <c r="M478" s="740"/>
      <c r="N478" s="737"/>
      <c r="O478" s="476"/>
      <c r="P478" s="738"/>
      <c r="Q478" s="739"/>
      <c r="R478" s="740"/>
      <c r="S478" s="741"/>
    </row>
    <row r="479" spans="1:19" ht="12.75">
      <c r="A479" s="732"/>
      <c r="B479" s="976"/>
      <c r="C479" s="1031"/>
      <c r="D479" s="18"/>
      <c r="E479" s="340"/>
      <c r="F479" s="402"/>
      <c r="G479" s="1078"/>
      <c r="H479" s="934"/>
      <c r="I479" s="734"/>
      <c r="J479" s="527"/>
      <c r="K479" s="735"/>
      <c r="L479" s="551"/>
      <c r="M479" s="740"/>
      <c r="N479" s="737"/>
      <c r="O479" s="476"/>
      <c r="P479" s="738"/>
      <c r="Q479" s="739"/>
      <c r="R479" s="740"/>
      <c r="S479" s="741"/>
    </row>
    <row r="480" spans="1:19" ht="12.75">
      <c r="A480" s="732"/>
      <c r="B480" s="976"/>
      <c r="C480" s="1031"/>
      <c r="D480" s="18"/>
      <c r="E480" s="340"/>
      <c r="F480" s="402"/>
      <c r="G480" s="1078"/>
      <c r="H480" s="934"/>
      <c r="I480" s="734"/>
      <c r="J480" s="527"/>
      <c r="K480" s="735"/>
      <c r="L480" s="551"/>
      <c r="M480" s="740"/>
      <c r="N480" s="737"/>
      <c r="O480" s="476"/>
      <c r="P480" s="738"/>
      <c r="Q480" s="739"/>
      <c r="R480" s="740"/>
      <c r="S480" s="741"/>
    </row>
    <row r="481" spans="1:19" ht="12.75">
      <c r="A481" s="732"/>
      <c r="B481" s="976"/>
      <c r="C481" s="1031"/>
      <c r="D481" s="1068" t="s">
        <v>533</v>
      </c>
      <c r="E481" s="340"/>
      <c r="F481" s="402"/>
      <c r="G481" s="1078"/>
      <c r="H481" s="934"/>
      <c r="I481" s="734"/>
      <c r="J481" s="527"/>
      <c r="K481" s="735"/>
      <c r="L481" s="551"/>
      <c r="M481" s="740"/>
      <c r="N481" s="737"/>
      <c r="O481" s="476"/>
      <c r="P481" s="738"/>
      <c r="Q481" s="739"/>
      <c r="R481" s="740"/>
      <c r="S481" s="741"/>
    </row>
    <row r="482" spans="1:19" ht="12.75">
      <c r="A482" s="732" t="s">
        <v>307</v>
      </c>
      <c r="B482" s="976" t="s">
        <v>707</v>
      </c>
      <c r="C482" s="1081"/>
      <c r="D482" s="18" t="s">
        <v>308</v>
      </c>
      <c r="E482" s="340"/>
      <c r="F482" s="402" t="s">
        <v>309</v>
      </c>
      <c r="G482" s="1078">
        <v>25000</v>
      </c>
      <c r="H482" s="934"/>
      <c r="I482" s="734"/>
      <c r="J482" s="527"/>
      <c r="K482" s="735"/>
      <c r="L482" s="551"/>
      <c r="M482" s="740"/>
      <c r="N482" s="737"/>
      <c r="O482" s="476"/>
      <c r="P482" s="738"/>
      <c r="Q482" s="739"/>
      <c r="R482" s="740"/>
      <c r="S482" s="741"/>
    </row>
    <row r="483" spans="1:19" ht="12.75">
      <c r="A483" s="732" t="s">
        <v>705</v>
      </c>
      <c r="B483" s="976" t="s">
        <v>706</v>
      </c>
      <c r="C483" s="1032"/>
      <c r="D483" s="18" t="s">
        <v>708</v>
      </c>
      <c r="E483" s="340"/>
      <c r="F483" s="402" t="s">
        <v>709</v>
      </c>
      <c r="G483" s="1078">
        <v>3300</v>
      </c>
      <c r="H483" s="934"/>
      <c r="I483" s="734"/>
      <c r="J483" s="527"/>
      <c r="K483" s="735"/>
      <c r="L483" s="551"/>
      <c r="M483" s="740"/>
      <c r="N483" s="737"/>
      <c r="O483" s="476"/>
      <c r="P483" s="738"/>
      <c r="Q483" s="739"/>
      <c r="R483" s="740"/>
      <c r="S483" s="741"/>
    </row>
    <row r="484" spans="1:19" ht="12.75">
      <c r="A484" s="732"/>
      <c r="B484" s="976"/>
      <c r="C484" s="1031"/>
      <c r="D484" s="1070" t="s">
        <v>791</v>
      </c>
      <c r="E484" s="751"/>
      <c r="F484" s="940"/>
      <c r="G484" s="1113">
        <f>SUM(G482:G483)</f>
        <v>28300</v>
      </c>
      <c r="H484" s="934"/>
      <c r="I484" s="734"/>
      <c r="J484" s="527"/>
      <c r="K484" s="735"/>
      <c r="L484" s="551"/>
      <c r="M484" s="740"/>
      <c r="N484" s="737"/>
      <c r="O484" s="476"/>
      <c r="P484" s="738"/>
      <c r="Q484" s="739"/>
      <c r="R484" s="740"/>
      <c r="S484" s="741"/>
    </row>
    <row r="485" spans="1:19" ht="12.75">
      <c r="A485" s="732"/>
      <c r="B485" s="976"/>
      <c r="C485" s="1031"/>
      <c r="D485" s="18"/>
      <c r="E485" s="340"/>
      <c r="F485" s="402"/>
      <c r="G485" s="1078"/>
      <c r="H485" s="934"/>
      <c r="I485" s="734"/>
      <c r="J485" s="527"/>
      <c r="K485" s="735"/>
      <c r="L485" s="551"/>
      <c r="M485" s="740"/>
      <c r="N485" s="737"/>
      <c r="O485" s="476"/>
      <c r="P485" s="738"/>
      <c r="Q485" s="739"/>
      <c r="R485" s="740"/>
      <c r="S485" s="741"/>
    </row>
    <row r="486" spans="1:19" ht="12.75">
      <c r="A486" s="732"/>
      <c r="B486" s="976"/>
      <c r="C486" s="1031"/>
      <c r="D486" s="18"/>
      <c r="E486" s="340"/>
      <c r="F486" s="402"/>
      <c r="G486" s="1078"/>
      <c r="H486" s="934"/>
      <c r="I486" s="734"/>
      <c r="J486" s="527"/>
      <c r="K486" s="735"/>
      <c r="L486" s="551"/>
      <c r="M486" s="740"/>
      <c r="N486" s="737"/>
      <c r="O486" s="476"/>
      <c r="P486" s="738"/>
      <c r="Q486" s="739"/>
      <c r="R486" s="740"/>
      <c r="S486" s="741"/>
    </row>
    <row r="487" spans="1:19" ht="12.75">
      <c r="A487" s="732"/>
      <c r="B487" s="976"/>
      <c r="C487" s="1031"/>
      <c r="D487" s="18"/>
      <c r="E487" s="340"/>
      <c r="F487" s="402"/>
      <c r="G487" s="1078"/>
      <c r="H487" s="934"/>
      <c r="I487" s="734"/>
      <c r="J487" s="527"/>
      <c r="K487" s="735"/>
      <c r="L487" s="551"/>
      <c r="M487" s="740"/>
      <c r="N487" s="737"/>
      <c r="O487" s="476"/>
      <c r="P487" s="738"/>
      <c r="Q487" s="739"/>
      <c r="R487" s="740"/>
      <c r="S487" s="741"/>
    </row>
    <row r="488" spans="1:19" ht="12.75">
      <c r="A488" s="732"/>
      <c r="B488" s="976"/>
      <c r="C488" s="1031"/>
      <c r="D488" s="1071" t="s">
        <v>18</v>
      </c>
      <c r="E488" s="1084"/>
      <c r="F488" s="402"/>
      <c r="G488" s="1078"/>
      <c r="H488" s="934"/>
      <c r="I488" s="734"/>
      <c r="J488" s="527"/>
      <c r="K488" s="735"/>
      <c r="L488" s="551"/>
      <c r="M488" s="740"/>
      <c r="N488" s="737"/>
      <c r="O488" s="476"/>
      <c r="P488" s="738"/>
      <c r="Q488" s="739"/>
      <c r="R488" s="740"/>
      <c r="S488" s="741"/>
    </row>
    <row r="489" spans="1:19" ht="12.75">
      <c r="A489" s="732" t="s">
        <v>110</v>
      </c>
      <c r="B489" s="976" t="s">
        <v>469</v>
      </c>
      <c r="C489" s="1032"/>
      <c r="D489" s="1067" t="s">
        <v>375</v>
      </c>
      <c r="E489" s="340" t="s">
        <v>377</v>
      </c>
      <c r="F489" s="843" t="s">
        <v>376</v>
      </c>
      <c r="G489" s="1078">
        <v>20000</v>
      </c>
      <c r="H489" s="934"/>
      <c r="I489" s="734"/>
      <c r="J489" s="527"/>
      <c r="K489" s="735"/>
      <c r="L489" s="551"/>
      <c r="M489" s="740"/>
      <c r="N489" s="737"/>
      <c r="O489" s="476"/>
      <c r="P489" s="738"/>
      <c r="Q489" s="739"/>
      <c r="R489" s="740"/>
      <c r="S489" s="741"/>
    </row>
    <row r="490" spans="1:19" ht="12.75">
      <c r="A490" s="732"/>
      <c r="B490" s="976"/>
      <c r="C490" s="1031"/>
      <c r="D490" s="1067"/>
      <c r="E490" s="340"/>
      <c r="F490" s="362"/>
      <c r="G490" s="1078"/>
      <c r="H490" s="934"/>
      <c r="I490" s="734"/>
      <c r="J490" s="527"/>
      <c r="K490" s="735"/>
      <c r="L490" s="551"/>
      <c r="M490" s="740"/>
      <c r="N490" s="737"/>
      <c r="O490" s="476"/>
      <c r="P490" s="738"/>
      <c r="Q490" s="739"/>
      <c r="R490" s="740"/>
      <c r="S490" s="741"/>
    </row>
    <row r="491" spans="1:19" ht="12.75">
      <c r="A491" s="732"/>
      <c r="B491" s="976"/>
      <c r="C491" s="1031"/>
      <c r="D491" s="1072" t="s">
        <v>489</v>
      </c>
      <c r="E491" s="783"/>
      <c r="F491" s="784"/>
      <c r="G491" s="1112">
        <f>SUM(G488:G490)</f>
        <v>20000</v>
      </c>
      <c r="H491" s="934"/>
      <c r="I491" s="734"/>
      <c r="J491" s="527"/>
      <c r="K491" s="735"/>
      <c r="L491" s="551"/>
      <c r="M491" s="740"/>
      <c r="N491" s="737"/>
      <c r="O491" s="476"/>
      <c r="P491" s="738"/>
      <c r="Q491" s="739"/>
      <c r="R491" s="740"/>
      <c r="S491" s="741"/>
    </row>
    <row r="492" spans="1:19" ht="12.75">
      <c r="A492" s="732"/>
      <c r="B492" s="976"/>
      <c r="C492" s="1031"/>
      <c r="D492" s="18"/>
      <c r="E492" s="340"/>
      <c r="F492" s="402"/>
      <c r="G492" s="1078"/>
      <c r="H492" s="934"/>
      <c r="I492" s="734"/>
      <c r="J492" s="527"/>
      <c r="K492" s="735"/>
      <c r="L492" s="551"/>
      <c r="M492" s="740"/>
      <c r="N492" s="737"/>
      <c r="O492" s="476"/>
      <c r="P492" s="738"/>
      <c r="Q492" s="739"/>
      <c r="R492" s="740"/>
      <c r="S492" s="741"/>
    </row>
    <row r="493" spans="1:19" ht="12.75">
      <c r="A493" s="732"/>
      <c r="B493" s="976"/>
      <c r="C493" s="1031"/>
      <c r="D493" s="1071" t="s">
        <v>447</v>
      </c>
      <c r="E493" s="340"/>
      <c r="F493" s="402"/>
      <c r="G493" s="1078"/>
      <c r="H493" s="934"/>
      <c r="I493" s="734"/>
      <c r="J493" s="527"/>
      <c r="K493" s="735"/>
      <c r="L493" s="551"/>
      <c r="M493" s="740"/>
      <c r="N493" s="737"/>
      <c r="O493" s="476"/>
      <c r="P493" s="738"/>
      <c r="Q493" s="739"/>
      <c r="R493" s="740"/>
      <c r="S493" s="741"/>
    </row>
    <row r="494" spans="1:19" ht="12.75">
      <c r="A494" s="732"/>
      <c r="B494" s="976"/>
      <c r="C494" s="1031"/>
      <c r="D494" s="18"/>
      <c r="E494" s="340"/>
      <c r="F494" s="402"/>
      <c r="G494" s="1078"/>
      <c r="H494" s="934"/>
      <c r="I494" s="734"/>
      <c r="J494" s="527"/>
      <c r="K494" s="735"/>
      <c r="L494" s="551"/>
      <c r="M494" s="740"/>
      <c r="N494" s="737"/>
      <c r="O494" s="476"/>
      <c r="P494" s="738"/>
      <c r="Q494" s="739"/>
      <c r="R494" s="740"/>
      <c r="S494" s="741"/>
    </row>
    <row r="495" spans="1:19" ht="12.75">
      <c r="A495" s="732"/>
      <c r="B495" s="976"/>
      <c r="C495" s="1031"/>
      <c r="D495" s="18"/>
      <c r="E495" s="340"/>
      <c r="F495" s="402"/>
      <c r="G495" s="1078"/>
      <c r="H495" s="934"/>
      <c r="I495" s="734"/>
      <c r="J495" s="527"/>
      <c r="K495" s="735"/>
      <c r="L495" s="551"/>
      <c r="M495" s="740"/>
      <c r="N495" s="737"/>
      <c r="O495" s="476"/>
      <c r="P495" s="738"/>
      <c r="Q495" s="739"/>
      <c r="R495" s="740"/>
      <c r="S495" s="741"/>
    </row>
    <row r="496" spans="1:19" ht="12.75">
      <c r="A496" s="732"/>
      <c r="B496" s="976"/>
      <c r="C496" s="1031"/>
      <c r="D496" s="1072" t="s">
        <v>442</v>
      </c>
      <c r="E496" s="783"/>
      <c r="F496" s="784"/>
      <c r="G496" s="1112">
        <f>SUM(G493:G495)</f>
        <v>0</v>
      </c>
      <c r="H496" s="934"/>
      <c r="I496" s="734"/>
      <c r="J496" s="527"/>
      <c r="K496" s="735"/>
      <c r="L496" s="551"/>
      <c r="M496" s="740"/>
      <c r="N496" s="737"/>
      <c r="O496" s="476"/>
      <c r="P496" s="738"/>
      <c r="Q496" s="739"/>
      <c r="R496" s="740"/>
      <c r="S496" s="741"/>
    </row>
    <row r="497" spans="1:19" ht="12.75">
      <c r="A497" s="732"/>
      <c r="B497" s="976"/>
      <c r="C497" s="1031"/>
      <c r="D497" s="18"/>
      <c r="E497" s="340"/>
      <c r="F497" s="402"/>
      <c r="G497" s="1078"/>
      <c r="H497" s="934"/>
      <c r="I497" s="941"/>
      <c r="J497" s="527"/>
      <c r="K497" s="735"/>
      <c r="L497" s="551"/>
      <c r="M497" s="740"/>
      <c r="N497" s="737"/>
      <c r="O497" s="476"/>
      <c r="P497" s="738"/>
      <c r="Q497" s="739"/>
      <c r="R497" s="740"/>
      <c r="S497" s="741"/>
    </row>
    <row r="498" spans="1:19" ht="12.75">
      <c r="A498" s="732"/>
      <c r="B498" s="976"/>
      <c r="C498" s="1031"/>
      <c r="D498" s="18"/>
      <c r="E498" s="340"/>
      <c r="F498" s="402"/>
      <c r="G498" s="1078"/>
      <c r="H498" s="934"/>
      <c r="I498" s="941"/>
      <c r="J498" s="527"/>
      <c r="K498" s="735"/>
      <c r="L498" s="551"/>
      <c r="M498" s="740"/>
      <c r="N498" s="737"/>
      <c r="O498" s="476"/>
      <c r="P498" s="738"/>
      <c r="Q498" s="739"/>
      <c r="R498" s="740"/>
      <c r="S498" s="741"/>
    </row>
    <row r="499" spans="1:19" ht="12.75">
      <c r="A499" s="732"/>
      <c r="B499" s="976"/>
      <c r="C499" s="1031"/>
      <c r="D499" s="18"/>
      <c r="E499" s="340"/>
      <c r="F499" s="402"/>
      <c r="G499" s="1078"/>
      <c r="H499" s="934"/>
      <c r="I499" s="941"/>
      <c r="J499" s="527"/>
      <c r="K499" s="735"/>
      <c r="L499" s="551"/>
      <c r="M499" s="740"/>
      <c r="N499" s="737"/>
      <c r="O499" s="476"/>
      <c r="P499" s="738"/>
      <c r="Q499" s="739"/>
      <c r="R499" s="740"/>
      <c r="S499" s="741"/>
    </row>
    <row r="500" spans="1:19" ht="12.75">
      <c r="A500" s="731"/>
      <c r="B500" s="977"/>
      <c r="C500" s="1031"/>
      <c r="D500" s="18"/>
      <c r="E500" s="340"/>
      <c r="F500" s="402"/>
      <c r="G500" s="1114"/>
      <c r="H500" s="1018"/>
      <c r="I500" s="939"/>
      <c r="J500" s="111"/>
      <c r="K500" s="254"/>
      <c r="L500" s="543"/>
      <c r="M500" s="174"/>
      <c r="N500" s="144"/>
      <c r="O500" s="475"/>
      <c r="P500" s="175"/>
      <c r="Q500" s="598"/>
      <c r="R500" s="174"/>
      <c r="S500" s="176"/>
    </row>
    <row r="501" spans="2:19" ht="12.75">
      <c r="B501" s="982"/>
      <c r="C501" s="1031"/>
      <c r="D501" s="1090" t="s">
        <v>254</v>
      </c>
      <c r="E501" s="1091"/>
      <c r="F501" s="1044" t="s">
        <v>35</v>
      </c>
      <c r="G501" s="1120">
        <f>SUM(G496+G491+G484+G478+G470+G456)</f>
        <v>229463</v>
      </c>
      <c r="H501" s="1021" t="s">
        <v>710</v>
      </c>
      <c r="J501" s="60"/>
      <c r="K501" s="258"/>
      <c r="L501" s="441"/>
      <c r="M501" s="81"/>
      <c r="N501" s="101"/>
      <c r="O501" s="486"/>
      <c r="P501" s="193"/>
      <c r="Q501" s="602"/>
      <c r="R501" s="81"/>
      <c r="S501" s="194"/>
    </row>
    <row r="502" spans="1:19" ht="12.75">
      <c r="A502" s="722"/>
      <c r="B502" s="978"/>
      <c r="C502" s="1031"/>
      <c r="D502" s="1049"/>
      <c r="E502" s="340"/>
      <c r="F502" s="804"/>
      <c r="G502" s="1080"/>
      <c r="H502" s="31"/>
      <c r="I502" s="942"/>
      <c r="J502" s="110"/>
      <c r="K502" s="724"/>
      <c r="L502" s="725"/>
      <c r="M502" s="293"/>
      <c r="N502" s="726"/>
      <c r="O502" s="727"/>
      <c r="P502" s="728"/>
      <c r="Q502" s="729"/>
      <c r="R502" s="293"/>
      <c r="S502" s="730"/>
    </row>
    <row r="503" spans="1:19" ht="12.75">
      <c r="A503" s="732"/>
      <c r="B503" s="562"/>
      <c r="C503" s="1031"/>
      <c r="D503" s="18"/>
      <c r="E503" s="340"/>
      <c r="F503" s="402"/>
      <c r="G503" s="1078"/>
      <c r="H503" s="31"/>
      <c r="I503" s="941"/>
      <c r="J503" s="527"/>
      <c r="K503" s="735"/>
      <c r="L503" s="551"/>
      <c r="M503" s="740"/>
      <c r="N503" s="737"/>
      <c r="O503" s="476"/>
      <c r="P503" s="738"/>
      <c r="Q503" s="739"/>
      <c r="R503" s="740"/>
      <c r="S503" s="741"/>
    </row>
    <row r="504" spans="1:19" ht="12.75">
      <c r="A504" s="731"/>
      <c r="B504" s="559"/>
      <c r="C504" s="1031"/>
      <c r="D504" s="18"/>
      <c r="E504" s="340"/>
      <c r="F504" s="402"/>
      <c r="G504" s="1078"/>
      <c r="H504" s="524"/>
      <c r="I504" s="939"/>
      <c r="J504" s="111"/>
      <c r="K504" s="254"/>
      <c r="L504" s="543"/>
      <c r="M504" s="174"/>
      <c r="N504" s="144"/>
      <c r="O504" s="475"/>
      <c r="P504" s="175"/>
      <c r="Q504" s="598"/>
      <c r="R504" s="174"/>
      <c r="S504" s="176"/>
    </row>
    <row r="505" spans="3:19" ht="12.75">
      <c r="C505" s="1031"/>
      <c r="D505" s="676" t="s">
        <v>786</v>
      </c>
      <c r="E505" s="1121"/>
      <c r="F505" s="677"/>
      <c r="G505" s="1122">
        <f>G506+G507</f>
        <v>230491.82</v>
      </c>
      <c r="H505" s="524"/>
      <c r="I505" s="234"/>
      <c r="J505" s="60"/>
      <c r="K505" s="258"/>
      <c r="L505" s="441"/>
      <c r="M505" s="81"/>
      <c r="N505" s="101"/>
      <c r="O505" s="486"/>
      <c r="P505" s="193"/>
      <c r="Q505" s="602"/>
      <c r="R505" s="81"/>
      <c r="S505" s="194"/>
    </row>
    <row r="506" spans="1:19" ht="12.75">
      <c r="A506" s="722"/>
      <c r="B506" s="561"/>
      <c r="C506" s="1031"/>
      <c r="D506" s="1073" t="s">
        <v>371</v>
      </c>
      <c r="E506" s="1085" t="s">
        <v>408</v>
      </c>
      <c r="F506" s="668" t="s">
        <v>371</v>
      </c>
      <c r="G506" s="1115">
        <f>G451+G442+G432+G423+G373+G365+G357+G349+G340+G308+G301+G282+G275+G219+G192+G159+G143+G30</f>
        <v>227491.82</v>
      </c>
      <c r="H506" s="943">
        <f>SUM(H533)</f>
        <v>135634.551</v>
      </c>
      <c r="I506" s="274"/>
      <c r="J506" s="110"/>
      <c r="K506" s="724"/>
      <c r="L506" s="725"/>
      <c r="M506" s="293"/>
      <c r="N506" s="726"/>
      <c r="O506" s="727"/>
      <c r="P506" s="728"/>
      <c r="Q506" s="729"/>
      <c r="R506" s="293"/>
      <c r="S506" s="730"/>
    </row>
    <row r="507" spans="1:19" ht="12.75">
      <c r="A507" s="732"/>
      <c r="B507" s="562"/>
      <c r="C507" s="1031"/>
      <c r="D507" s="1073" t="s">
        <v>782</v>
      </c>
      <c r="E507" s="1086" t="s">
        <v>417</v>
      </c>
      <c r="F507" s="668" t="s">
        <v>371</v>
      </c>
      <c r="G507" s="1115">
        <f>G193</f>
        <v>3000</v>
      </c>
      <c r="H507" s="945"/>
      <c r="I507" s="734"/>
      <c r="J507" s="527"/>
      <c r="K507" s="735"/>
      <c r="L507" s="551"/>
      <c r="M507" s="740"/>
      <c r="N507" s="737"/>
      <c r="O507" s="476"/>
      <c r="P507" s="738"/>
      <c r="Q507" s="739"/>
      <c r="R507" s="740"/>
      <c r="S507" s="741"/>
    </row>
    <row r="508" spans="1:19" ht="12.75">
      <c r="A508" s="731"/>
      <c r="B508" s="559"/>
      <c r="C508" s="1031"/>
      <c r="D508" s="1073" t="s">
        <v>490</v>
      </c>
      <c r="E508" s="1085" t="s">
        <v>408</v>
      </c>
      <c r="F508" s="668" t="s">
        <v>490</v>
      </c>
      <c r="G508" s="1115">
        <f>SUM(G501-G506)</f>
        <v>1971.179999999993</v>
      </c>
      <c r="H508" s="944"/>
      <c r="I508" s="429"/>
      <c r="J508" s="111"/>
      <c r="K508" s="254"/>
      <c r="L508" s="543"/>
      <c r="M508" s="174"/>
      <c r="N508" s="144"/>
      <c r="O508" s="475"/>
      <c r="P508" s="175"/>
      <c r="Q508" s="598"/>
      <c r="R508" s="174"/>
      <c r="S508" s="176"/>
    </row>
    <row r="509" spans="3:19" ht="15">
      <c r="C509" s="1031"/>
      <c r="D509" s="1074"/>
      <c r="E509" s="683"/>
      <c r="F509" s="1087"/>
      <c r="G509" s="1116"/>
      <c r="H509" s="63"/>
      <c r="I509" s="192"/>
      <c r="J509" s="60"/>
      <c r="K509" s="258"/>
      <c r="L509" s="441"/>
      <c r="M509" s="81"/>
      <c r="N509" s="101"/>
      <c r="O509" s="486"/>
      <c r="P509" s="193"/>
      <c r="Q509" s="602"/>
      <c r="R509" s="81"/>
      <c r="S509" s="194"/>
    </row>
    <row r="510" spans="1:19" ht="12.75">
      <c r="A510" s="722"/>
      <c r="B510" s="561"/>
      <c r="C510" s="1031"/>
      <c r="D510" s="18"/>
      <c r="E510" s="683"/>
      <c r="F510" s="428"/>
      <c r="G510" s="1097"/>
      <c r="H510" s="1022"/>
      <c r="I510" s="274"/>
      <c r="J510" s="110"/>
      <c r="K510" s="724"/>
      <c r="L510" s="725"/>
      <c r="M510" s="293"/>
      <c r="N510" s="726"/>
      <c r="O510" s="727"/>
      <c r="P510" s="728"/>
      <c r="Q510" s="729"/>
      <c r="R510" s="293"/>
      <c r="S510" s="730"/>
    </row>
    <row r="511" spans="1:19" ht="12.75">
      <c r="A511" s="731"/>
      <c r="B511" s="559"/>
      <c r="C511" s="1031"/>
      <c r="D511" s="18"/>
      <c r="E511" s="683"/>
      <c r="F511" s="428"/>
      <c r="G511" s="1097"/>
      <c r="H511" s="1023"/>
      <c r="I511" s="429"/>
      <c r="J511" s="111"/>
      <c r="K511" s="254"/>
      <c r="L511" s="543"/>
      <c r="M511" s="174"/>
      <c r="N511" s="144"/>
      <c r="O511" s="475"/>
      <c r="P511" s="175"/>
      <c r="Q511" s="598"/>
      <c r="R511" s="174"/>
      <c r="S511" s="176"/>
    </row>
    <row r="512" spans="3:19" ht="12.75">
      <c r="C512" s="1031"/>
      <c r="D512" s="18"/>
      <c r="E512" s="340"/>
      <c r="F512" s="402"/>
      <c r="G512" s="1078"/>
      <c r="H512" s="426"/>
      <c r="I512" s="173"/>
      <c r="J512" s="111"/>
      <c r="K512" s="254"/>
      <c r="L512" s="543"/>
      <c r="M512" s="174"/>
      <c r="N512" s="144"/>
      <c r="O512" s="475"/>
      <c r="P512" s="175"/>
      <c r="Q512" s="598"/>
      <c r="R512" s="174"/>
      <c r="S512" s="194"/>
    </row>
    <row r="513" spans="1:38" ht="12.75">
      <c r="A513" s="722"/>
      <c r="B513" s="561"/>
      <c r="C513" s="1031"/>
      <c r="D513" s="18"/>
      <c r="E513" s="340"/>
      <c r="F513" s="402"/>
      <c r="G513" s="1078"/>
      <c r="H513" s="932"/>
      <c r="I513" s="955" t="s">
        <v>400</v>
      </c>
      <c r="J513" s="851" t="s">
        <v>398</v>
      </c>
      <c r="K513" s="956" t="s">
        <v>23</v>
      </c>
      <c r="L513" s="957" t="s">
        <v>24</v>
      </c>
      <c r="M513" s="851" t="s">
        <v>370</v>
      </c>
      <c r="N513" s="958" t="s">
        <v>25</v>
      </c>
      <c r="O513" s="959" t="s">
        <v>26</v>
      </c>
      <c r="P513" s="960" t="s">
        <v>764</v>
      </c>
      <c r="Q513" s="961" t="s">
        <v>12</v>
      </c>
      <c r="R513" s="851" t="s">
        <v>71</v>
      </c>
      <c r="S513" s="962" t="s">
        <v>374</v>
      </c>
      <c r="T513" s="650"/>
      <c r="U513" s="650"/>
      <c r="V513" s="650"/>
      <c r="W513" s="650"/>
      <c r="X513" s="650"/>
      <c r="Y513" s="650"/>
      <c r="Z513" s="650"/>
      <c r="AA513" s="650"/>
      <c r="AB513" s="650"/>
      <c r="AC513" s="650"/>
      <c r="AD513" s="650"/>
      <c r="AE513" s="650"/>
      <c r="AF513" s="650"/>
      <c r="AG513" s="650"/>
      <c r="AH513" s="650"/>
      <c r="AI513" s="650"/>
      <c r="AJ513" s="650"/>
      <c r="AK513" s="650"/>
      <c r="AL513" s="650"/>
    </row>
    <row r="514" spans="1:38" ht="12.75">
      <c r="A514" s="731"/>
      <c r="B514" s="559"/>
      <c r="C514" s="1031"/>
      <c r="D514" s="1049" t="s">
        <v>478</v>
      </c>
      <c r="E514" s="683"/>
      <c r="F514" s="402" t="s">
        <v>218</v>
      </c>
      <c r="G514" s="1117"/>
      <c r="H514" s="1024"/>
      <c r="I514" s="946"/>
      <c r="J514" s="947"/>
      <c r="K514" s="948"/>
      <c r="L514" s="949"/>
      <c r="M514" s="950"/>
      <c r="N514" s="951"/>
      <c r="O514" s="952"/>
      <c r="P514" s="953"/>
      <c r="Q514" s="954"/>
      <c r="R514" s="950"/>
      <c r="S514" s="76" t="s">
        <v>263</v>
      </c>
      <c r="T514" s="650"/>
      <c r="U514" s="650"/>
      <c r="V514" s="650"/>
      <c r="W514" s="650"/>
      <c r="X514" s="650"/>
      <c r="Y514" s="650"/>
      <c r="Z514" s="650"/>
      <c r="AA514" s="650"/>
      <c r="AB514" s="650"/>
      <c r="AC514" s="650"/>
      <c r="AD514" s="650"/>
      <c r="AE514" s="650"/>
      <c r="AF514" s="650"/>
      <c r="AG514" s="650"/>
      <c r="AH514" s="650"/>
      <c r="AI514" s="650"/>
      <c r="AJ514" s="650"/>
      <c r="AK514" s="650"/>
      <c r="AL514" s="650"/>
    </row>
    <row r="515" spans="1:38" ht="12.75">
      <c r="A515" s="722"/>
      <c r="B515" s="561"/>
      <c r="C515" s="1031"/>
      <c r="D515" s="18" t="s">
        <v>265</v>
      </c>
      <c r="E515" s="340"/>
      <c r="F515" s="963" t="s">
        <v>253</v>
      </c>
      <c r="G515" s="1078">
        <f>G30</f>
        <v>3011.469</v>
      </c>
      <c r="H515" s="526">
        <f>H30</f>
        <v>0</v>
      </c>
      <c r="I515" s="463">
        <f>I30</f>
        <v>0</v>
      </c>
      <c r="J515" s="110">
        <f aca="true" t="shared" si="35" ref="J515:R515">SUM(J30)</f>
        <v>0</v>
      </c>
      <c r="K515" s="964">
        <f t="shared" si="35"/>
        <v>0</v>
      </c>
      <c r="L515" s="725">
        <f t="shared" si="35"/>
        <v>0</v>
      </c>
      <c r="M515" s="110">
        <f t="shared" si="35"/>
        <v>0</v>
      </c>
      <c r="N515" s="726">
        <f t="shared" si="35"/>
        <v>0</v>
      </c>
      <c r="O515" s="453">
        <f t="shared" si="35"/>
        <v>0</v>
      </c>
      <c r="P515" s="965">
        <f t="shared" si="35"/>
        <v>2761.469</v>
      </c>
      <c r="Q515" s="966">
        <f t="shared" si="35"/>
        <v>250</v>
      </c>
      <c r="R515" s="110">
        <f t="shared" si="35"/>
        <v>0</v>
      </c>
      <c r="S515" s="425">
        <f aca="true" t="shared" si="36" ref="S515:S532">SUM(I515:R515)</f>
        <v>3011.469</v>
      </c>
      <c r="T515" s="680">
        <f>SUM(I515:Q515)</f>
        <v>3011.469</v>
      </c>
      <c r="U515" s="651">
        <v>-3011.469</v>
      </c>
      <c r="V515" s="651">
        <f>T515+U515</f>
        <v>0</v>
      </c>
      <c r="W515" s="651"/>
      <c r="X515" s="651"/>
      <c r="Y515" s="651"/>
      <c r="Z515" s="651"/>
      <c r="AA515" s="651"/>
      <c r="AB515" s="651"/>
      <c r="AC515" s="651"/>
      <c r="AD515" s="651"/>
      <c r="AE515" s="651"/>
      <c r="AF515" s="651"/>
      <c r="AG515" s="651"/>
      <c r="AH515" s="651"/>
      <c r="AI515" s="651"/>
      <c r="AJ515" s="651"/>
      <c r="AK515" s="651"/>
      <c r="AL515" s="651"/>
    </row>
    <row r="516" spans="1:38" ht="12.75">
      <c r="A516" s="732"/>
      <c r="B516" s="562"/>
      <c r="C516" s="1031"/>
      <c r="D516" s="18" t="s">
        <v>31</v>
      </c>
      <c r="E516" s="340"/>
      <c r="F516" s="687">
        <v>5331</v>
      </c>
      <c r="G516" s="1078">
        <f>G143</f>
        <v>56820</v>
      </c>
      <c r="H516" s="526">
        <f>H143</f>
        <v>56820</v>
      </c>
      <c r="I516" s="662">
        <f>I143</f>
        <v>32072</v>
      </c>
      <c r="J516" s="527">
        <f aca="true" t="shared" si="37" ref="J516:R516">SUM(J143)</f>
        <v>0</v>
      </c>
      <c r="K516" s="735">
        <f t="shared" si="37"/>
        <v>0</v>
      </c>
      <c r="L516" s="551">
        <f t="shared" si="37"/>
        <v>15897</v>
      </c>
      <c r="M516" s="740">
        <f t="shared" si="37"/>
        <v>2200</v>
      </c>
      <c r="N516" s="737">
        <f t="shared" si="37"/>
        <v>4751</v>
      </c>
      <c r="O516" s="476">
        <f t="shared" si="37"/>
        <v>0</v>
      </c>
      <c r="P516" s="761">
        <f t="shared" si="37"/>
        <v>1549</v>
      </c>
      <c r="Q516" s="739">
        <f t="shared" si="37"/>
        <v>351</v>
      </c>
      <c r="R516" s="740">
        <f t="shared" si="37"/>
        <v>0</v>
      </c>
      <c r="S516" s="525">
        <f t="shared" si="36"/>
        <v>56820</v>
      </c>
      <c r="T516" s="680">
        <f aca="true" t="shared" si="38" ref="T516:T533">SUM(I516:Q516)</f>
        <v>56820</v>
      </c>
      <c r="U516" s="651">
        <v>-56820</v>
      </c>
      <c r="V516" s="651">
        <f aca="true" t="shared" si="39" ref="V516:V532">T516+U516</f>
        <v>0</v>
      </c>
      <c r="W516" s="651"/>
      <c r="X516" s="651"/>
      <c r="Y516" s="651"/>
      <c r="Z516" s="651"/>
      <c r="AA516" s="651"/>
      <c r="AB516" s="651"/>
      <c r="AC516" s="651"/>
      <c r="AD516" s="651"/>
      <c r="AE516" s="651"/>
      <c r="AF516" s="651"/>
      <c r="AG516" s="651"/>
      <c r="AH516" s="651"/>
      <c r="AI516" s="651"/>
      <c r="AJ516" s="651"/>
      <c r="AK516" s="651"/>
      <c r="AL516" s="651"/>
    </row>
    <row r="517" spans="1:38" ht="12.75">
      <c r="A517" s="732"/>
      <c r="B517" s="562"/>
      <c r="C517" s="1031"/>
      <c r="D517" s="18" t="s">
        <v>162</v>
      </c>
      <c r="E517" s="340"/>
      <c r="F517" s="963">
        <v>5212</v>
      </c>
      <c r="G517" s="1078">
        <f>G159</f>
        <v>800</v>
      </c>
      <c r="H517" s="526">
        <f>H159</f>
        <v>0</v>
      </c>
      <c r="I517" s="463">
        <f>I159</f>
        <v>0</v>
      </c>
      <c r="J517" s="527">
        <f aca="true" t="shared" si="40" ref="J517:R517">SUM(J159)</f>
        <v>700</v>
      </c>
      <c r="K517" s="735">
        <f t="shared" si="40"/>
        <v>0</v>
      </c>
      <c r="L517" s="551">
        <f t="shared" si="40"/>
        <v>0</v>
      </c>
      <c r="M517" s="740">
        <f t="shared" si="40"/>
        <v>0</v>
      </c>
      <c r="N517" s="737">
        <f t="shared" si="40"/>
        <v>0</v>
      </c>
      <c r="O517" s="476">
        <f t="shared" si="40"/>
        <v>0</v>
      </c>
      <c r="P517" s="761">
        <f t="shared" si="40"/>
        <v>100</v>
      </c>
      <c r="Q517" s="739">
        <f t="shared" si="40"/>
        <v>0</v>
      </c>
      <c r="R517" s="740">
        <f t="shared" si="40"/>
        <v>0</v>
      </c>
      <c r="S517" s="525">
        <f t="shared" si="36"/>
        <v>800</v>
      </c>
      <c r="T517" s="680">
        <f t="shared" si="38"/>
        <v>800</v>
      </c>
      <c r="U517" s="651">
        <v>-800</v>
      </c>
      <c r="V517" s="651">
        <f t="shared" si="39"/>
        <v>0</v>
      </c>
      <c r="W517" s="651"/>
      <c r="X517" s="651"/>
      <c r="Y517" s="651"/>
      <c r="Z517" s="651"/>
      <c r="AA517" s="651"/>
      <c r="AB517" s="651"/>
      <c r="AC517" s="651"/>
      <c r="AD517" s="651"/>
      <c r="AE517" s="651"/>
      <c r="AF517" s="651"/>
      <c r="AG517" s="651"/>
      <c r="AH517" s="651"/>
      <c r="AI517" s="651"/>
      <c r="AJ517" s="651"/>
      <c r="AK517" s="651"/>
      <c r="AL517" s="651"/>
    </row>
    <row r="518" spans="1:38" ht="12.75">
      <c r="A518" s="732"/>
      <c r="B518" s="562"/>
      <c r="C518" s="1031"/>
      <c r="D518" s="18" t="s">
        <v>37</v>
      </c>
      <c r="E518" s="340"/>
      <c r="F518" s="963" t="s">
        <v>212</v>
      </c>
      <c r="G518" s="1078">
        <f>G192+G193</f>
        <v>62175.371999999996</v>
      </c>
      <c r="H518" s="526">
        <f>H192+H193</f>
        <v>59175.371999999996</v>
      </c>
      <c r="I518" s="463">
        <f>I192</f>
        <v>5460</v>
      </c>
      <c r="J518" s="527">
        <f aca="true" t="shared" si="41" ref="J518:R518">SUM(J192)</f>
        <v>1514</v>
      </c>
      <c r="K518" s="735">
        <f t="shared" si="41"/>
        <v>0</v>
      </c>
      <c r="L518" s="551">
        <f t="shared" si="41"/>
        <v>0</v>
      </c>
      <c r="M518" s="740">
        <f>SUM(M192)+M193</f>
        <v>55150</v>
      </c>
      <c r="N518" s="737">
        <f t="shared" si="41"/>
        <v>0</v>
      </c>
      <c r="O518" s="476">
        <f t="shared" si="41"/>
        <v>0</v>
      </c>
      <c r="P518" s="761">
        <f t="shared" si="41"/>
        <v>51.372</v>
      </c>
      <c r="Q518" s="739">
        <f t="shared" si="41"/>
        <v>0</v>
      </c>
      <c r="R518" s="740">
        <f t="shared" si="41"/>
        <v>0</v>
      </c>
      <c r="S518" s="525">
        <f t="shared" si="36"/>
        <v>62175.372</v>
      </c>
      <c r="T518" s="680">
        <f t="shared" si="38"/>
        <v>62175.372</v>
      </c>
      <c r="U518" s="651">
        <v>-62175.372</v>
      </c>
      <c r="V518" s="651">
        <f t="shared" si="39"/>
        <v>0</v>
      </c>
      <c r="W518" s="651"/>
      <c r="X518" s="651"/>
      <c r="Y518" s="651"/>
      <c r="Z518" s="651"/>
      <c r="AA518" s="651"/>
      <c r="AB518" s="651"/>
      <c r="AC518" s="651"/>
      <c r="AD518" s="651"/>
      <c r="AE518" s="651"/>
      <c r="AF518" s="651"/>
      <c r="AG518" s="651"/>
      <c r="AH518" s="651"/>
      <c r="AI518" s="651"/>
      <c r="AJ518" s="651"/>
      <c r="AK518" s="651"/>
      <c r="AL518" s="651"/>
    </row>
    <row r="519" spans="1:38" ht="12.75">
      <c r="A519" s="732"/>
      <c r="B519" s="562"/>
      <c r="C519" s="1031"/>
      <c r="D519" s="18" t="s">
        <v>81</v>
      </c>
      <c r="E519" s="340"/>
      <c r="F519" s="963" t="s">
        <v>213</v>
      </c>
      <c r="G519" s="1078">
        <f>G219</f>
        <v>53440</v>
      </c>
      <c r="H519" s="526">
        <f>H219</f>
        <v>0</v>
      </c>
      <c r="I519" s="463">
        <f>I219</f>
        <v>42100</v>
      </c>
      <c r="J519" s="527">
        <f aca="true" t="shared" si="42" ref="J519:R519">SUM(J219)</f>
        <v>800</v>
      </c>
      <c r="K519" s="735">
        <f t="shared" si="42"/>
        <v>0</v>
      </c>
      <c r="L519" s="551">
        <f t="shared" si="42"/>
        <v>0</v>
      </c>
      <c r="M519" s="740">
        <f t="shared" si="42"/>
        <v>10000</v>
      </c>
      <c r="N519" s="737">
        <f t="shared" si="42"/>
        <v>0</v>
      </c>
      <c r="O519" s="476">
        <f t="shared" si="42"/>
        <v>0</v>
      </c>
      <c r="P519" s="761">
        <f t="shared" si="42"/>
        <v>540</v>
      </c>
      <c r="Q519" s="739">
        <f t="shared" si="42"/>
        <v>0</v>
      </c>
      <c r="R519" s="740">
        <f t="shared" si="42"/>
        <v>0</v>
      </c>
      <c r="S519" s="525">
        <f t="shared" si="36"/>
        <v>53440</v>
      </c>
      <c r="T519" s="680">
        <f t="shared" si="38"/>
        <v>53440</v>
      </c>
      <c r="U519" s="651">
        <v>-53440</v>
      </c>
      <c r="V519" s="651">
        <f t="shared" si="39"/>
        <v>0</v>
      </c>
      <c r="W519" s="651"/>
      <c r="X519" s="651"/>
      <c r="Y519" s="651"/>
      <c r="Z519" s="651"/>
      <c r="AA519" s="651"/>
      <c r="AB519" s="651"/>
      <c r="AC519" s="651"/>
      <c r="AD519" s="651"/>
      <c r="AE519" s="651"/>
      <c r="AF519" s="651"/>
      <c r="AG519" s="651"/>
      <c r="AH519" s="651"/>
      <c r="AI519" s="651"/>
      <c r="AJ519" s="651"/>
      <c r="AK519" s="651"/>
      <c r="AL519" s="651"/>
    </row>
    <row r="520" spans="1:38" ht="12.75">
      <c r="A520" s="732"/>
      <c r="B520" s="562"/>
      <c r="C520" s="1031"/>
      <c r="D520" s="18" t="s">
        <v>471</v>
      </c>
      <c r="E520" s="340"/>
      <c r="F520" s="963" t="s">
        <v>214</v>
      </c>
      <c r="G520" s="1078">
        <f>G275</f>
        <v>33705.8</v>
      </c>
      <c r="H520" s="526">
        <f>H275</f>
        <v>0</v>
      </c>
      <c r="I520" s="463">
        <f>I275</f>
        <v>19702</v>
      </c>
      <c r="J520" s="463">
        <f aca="true" t="shared" si="43" ref="J520:R520">SUM(J275)</f>
        <v>200</v>
      </c>
      <c r="K520" s="592">
        <f t="shared" si="43"/>
        <v>0</v>
      </c>
      <c r="L520" s="667">
        <f t="shared" si="43"/>
        <v>0</v>
      </c>
      <c r="M520" s="463">
        <f t="shared" si="43"/>
        <v>7880</v>
      </c>
      <c r="N520" s="567">
        <f t="shared" si="43"/>
        <v>3240</v>
      </c>
      <c r="O520" s="463">
        <f t="shared" si="43"/>
        <v>0</v>
      </c>
      <c r="P520" s="665">
        <f t="shared" si="43"/>
        <v>2683.8</v>
      </c>
      <c r="Q520" s="666">
        <f t="shared" si="43"/>
        <v>0</v>
      </c>
      <c r="R520" s="463">
        <f t="shared" si="43"/>
        <v>0</v>
      </c>
      <c r="S520" s="525">
        <f t="shared" si="36"/>
        <v>33705.8</v>
      </c>
      <c r="T520" s="680">
        <f t="shared" si="38"/>
        <v>33705.8</v>
      </c>
      <c r="U520" s="651">
        <v>-33705.8</v>
      </c>
      <c r="V520" s="651">
        <f t="shared" si="39"/>
        <v>0</v>
      </c>
      <c r="W520" s="651"/>
      <c r="X520" s="651"/>
      <c r="Y520" s="651"/>
      <c r="Z520" s="651"/>
      <c r="AA520" s="651"/>
      <c r="AB520" s="651"/>
      <c r="AC520" s="651"/>
      <c r="AD520" s="651"/>
      <c r="AE520" s="651"/>
      <c r="AF520" s="651"/>
      <c r="AG520" s="651"/>
      <c r="AH520" s="651"/>
      <c r="AI520" s="651"/>
      <c r="AJ520" s="651"/>
      <c r="AK520" s="651"/>
      <c r="AL520" s="651"/>
    </row>
    <row r="521" spans="1:38" ht="12.75">
      <c r="A521" s="732"/>
      <c r="B521" s="562"/>
      <c r="C521" s="1031"/>
      <c r="D521" s="18" t="s">
        <v>82</v>
      </c>
      <c r="E521" s="340"/>
      <c r="F521" s="963">
        <v>5223</v>
      </c>
      <c r="G521" s="1078">
        <f>G282</f>
        <v>0</v>
      </c>
      <c r="H521" s="1025">
        <f aca="true" t="shared" si="44" ref="H521:H532">SUM(I521:R521)</f>
        <v>0</v>
      </c>
      <c r="I521" s="734">
        <f>I282</f>
        <v>0</v>
      </c>
      <c r="J521" s="527">
        <f aca="true" t="shared" si="45" ref="J521:R521">SUM(J282)</f>
        <v>0</v>
      </c>
      <c r="K521" s="735">
        <f t="shared" si="45"/>
        <v>0</v>
      </c>
      <c r="L521" s="551">
        <f t="shared" si="45"/>
        <v>0</v>
      </c>
      <c r="M521" s="740">
        <f t="shared" si="45"/>
        <v>0</v>
      </c>
      <c r="N521" s="737">
        <f t="shared" si="45"/>
        <v>0</v>
      </c>
      <c r="O521" s="476">
        <f t="shared" si="45"/>
        <v>0</v>
      </c>
      <c r="P521" s="738">
        <f t="shared" si="45"/>
        <v>0</v>
      </c>
      <c r="Q521" s="739">
        <f t="shared" si="45"/>
        <v>0</v>
      </c>
      <c r="R521" s="740">
        <f t="shared" si="45"/>
        <v>0</v>
      </c>
      <c r="S521" s="525">
        <f t="shared" si="36"/>
        <v>0</v>
      </c>
      <c r="T521" s="680">
        <f t="shared" si="38"/>
        <v>0</v>
      </c>
      <c r="U521" s="651"/>
      <c r="V521" s="651">
        <f t="shared" si="39"/>
        <v>0</v>
      </c>
      <c r="W521" s="651"/>
      <c r="X521" s="651"/>
      <c r="Y521" s="651"/>
      <c r="Z521" s="651"/>
      <c r="AA521" s="651"/>
      <c r="AB521" s="651"/>
      <c r="AC521" s="651"/>
      <c r="AD521" s="651"/>
      <c r="AE521" s="651"/>
      <c r="AF521" s="651"/>
      <c r="AG521" s="651"/>
      <c r="AH521" s="651"/>
      <c r="AI521" s="651"/>
      <c r="AJ521" s="651"/>
      <c r="AK521" s="651"/>
      <c r="AL521" s="651"/>
    </row>
    <row r="522" spans="1:38" ht="12.75">
      <c r="A522" s="732"/>
      <c r="B522" s="562"/>
      <c r="C522" s="1031"/>
      <c r="D522" s="18" t="s">
        <v>530</v>
      </c>
      <c r="E522" s="340"/>
      <c r="F522" s="963">
        <v>5229</v>
      </c>
      <c r="G522" s="1078">
        <f>G301</f>
        <v>7484</v>
      </c>
      <c r="H522" s="1025">
        <f t="shared" si="44"/>
        <v>7484</v>
      </c>
      <c r="I522" s="734">
        <f>I301</f>
        <v>5610</v>
      </c>
      <c r="J522" s="527">
        <f aca="true" t="shared" si="46" ref="J522:R522">SUM(J301)</f>
        <v>1574</v>
      </c>
      <c r="K522" s="735">
        <f t="shared" si="46"/>
        <v>300</v>
      </c>
      <c r="L522" s="551">
        <f t="shared" si="46"/>
        <v>0</v>
      </c>
      <c r="M522" s="740">
        <f t="shared" si="46"/>
        <v>0</v>
      </c>
      <c r="N522" s="737">
        <f t="shared" si="46"/>
        <v>0</v>
      </c>
      <c r="O522" s="476">
        <f t="shared" si="46"/>
        <v>0</v>
      </c>
      <c r="P522" s="738">
        <f t="shared" si="46"/>
        <v>0</v>
      </c>
      <c r="Q522" s="739">
        <f t="shared" si="46"/>
        <v>0</v>
      </c>
      <c r="R522" s="740">
        <f t="shared" si="46"/>
        <v>0</v>
      </c>
      <c r="S522" s="525">
        <f t="shared" si="36"/>
        <v>7484</v>
      </c>
      <c r="T522" s="680">
        <f t="shared" si="38"/>
        <v>7484</v>
      </c>
      <c r="U522" s="651">
        <v>-7484</v>
      </c>
      <c r="V522" s="651">
        <f t="shared" si="39"/>
        <v>0</v>
      </c>
      <c r="W522" s="651"/>
      <c r="X522" s="651"/>
      <c r="Y522" s="651"/>
      <c r="Z522" s="651"/>
      <c r="AA522" s="651"/>
      <c r="AB522" s="651"/>
      <c r="AC522" s="651"/>
      <c r="AD522" s="651"/>
      <c r="AE522" s="651"/>
      <c r="AF522" s="651"/>
      <c r="AG522" s="651"/>
      <c r="AH522" s="651"/>
      <c r="AI522" s="651"/>
      <c r="AJ522" s="651"/>
      <c r="AK522" s="651"/>
      <c r="AL522" s="651"/>
    </row>
    <row r="523" spans="1:38" ht="12.75">
      <c r="A523" s="732"/>
      <c r="B523" s="562"/>
      <c r="C523" s="1031"/>
      <c r="D523" s="18" t="s">
        <v>171</v>
      </c>
      <c r="E523" s="340"/>
      <c r="F523" s="963" t="s">
        <v>172</v>
      </c>
      <c r="G523" s="1078">
        <f>G308</f>
        <v>0</v>
      </c>
      <c r="H523" s="1025">
        <f t="shared" si="44"/>
        <v>0</v>
      </c>
      <c r="I523" s="591">
        <f>I308</f>
        <v>0</v>
      </c>
      <c r="J523" s="463">
        <f aca="true" t="shared" si="47" ref="J523:R523">SUM(J308)</f>
        <v>0</v>
      </c>
      <c r="K523" s="592">
        <f t="shared" si="47"/>
        <v>0</v>
      </c>
      <c r="L523" s="551">
        <f t="shared" si="47"/>
        <v>0</v>
      </c>
      <c r="M523" s="463">
        <f t="shared" si="47"/>
        <v>0</v>
      </c>
      <c r="N523" s="567">
        <f t="shared" si="47"/>
        <v>0</v>
      </c>
      <c r="O523" s="463">
        <f t="shared" si="47"/>
        <v>0</v>
      </c>
      <c r="P523" s="593">
        <f t="shared" si="47"/>
        <v>0</v>
      </c>
      <c r="Q523" s="128">
        <f t="shared" si="47"/>
        <v>0</v>
      </c>
      <c r="R523" s="463">
        <f t="shared" si="47"/>
        <v>0</v>
      </c>
      <c r="S523" s="525">
        <f t="shared" si="36"/>
        <v>0</v>
      </c>
      <c r="T523" s="680">
        <f t="shared" si="38"/>
        <v>0</v>
      </c>
      <c r="U523" s="651"/>
      <c r="V523" s="651">
        <f t="shared" si="39"/>
        <v>0</v>
      </c>
      <c r="W523" s="651"/>
      <c r="X523" s="651"/>
      <c r="Y523" s="651"/>
      <c r="Z523" s="651"/>
      <c r="AA523" s="651"/>
      <c r="AB523" s="651"/>
      <c r="AC523" s="651"/>
      <c r="AD523" s="651"/>
      <c r="AE523" s="651"/>
      <c r="AF523" s="651"/>
      <c r="AG523" s="651"/>
      <c r="AH523" s="651"/>
      <c r="AI523" s="651"/>
      <c r="AJ523" s="651"/>
      <c r="AK523" s="651"/>
      <c r="AL523" s="651"/>
    </row>
    <row r="524" spans="1:38" ht="12.75">
      <c r="A524" s="732"/>
      <c r="B524" s="562"/>
      <c r="C524" s="1031"/>
      <c r="D524" s="18" t="s">
        <v>531</v>
      </c>
      <c r="E524" s="340"/>
      <c r="F524" s="963">
        <v>5321</v>
      </c>
      <c r="G524" s="1078">
        <f>G340</f>
        <v>7916.6900000000005</v>
      </c>
      <c r="H524" s="1025">
        <f t="shared" si="44"/>
        <v>7916.69</v>
      </c>
      <c r="I524" s="734">
        <f>I340</f>
        <v>5530</v>
      </c>
      <c r="J524" s="527">
        <f aca="true" t="shared" si="48" ref="J524:R524">SUM(J340)</f>
        <v>0</v>
      </c>
      <c r="K524" s="735">
        <f t="shared" si="48"/>
        <v>0</v>
      </c>
      <c r="L524" s="551">
        <f t="shared" si="48"/>
        <v>0</v>
      </c>
      <c r="M524" s="740">
        <f t="shared" si="48"/>
        <v>100</v>
      </c>
      <c r="N524" s="737">
        <f t="shared" si="48"/>
        <v>2155</v>
      </c>
      <c r="O524" s="476">
        <f t="shared" si="48"/>
        <v>0</v>
      </c>
      <c r="P524" s="738">
        <f t="shared" si="48"/>
        <v>131.69</v>
      </c>
      <c r="Q524" s="739">
        <f t="shared" si="48"/>
        <v>0</v>
      </c>
      <c r="R524" s="740">
        <f t="shared" si="48"/>
        <v>0</v>
      </c>
      <c r="S524" s="525">
        <f t="shared" si="36"/>
        <v>7916.69</v>
      </c>
      <c r="T524" s="680">
        <f t="shared" si="38"/>
        <v>7916.69</v>
      </c>
      <c r="U524" s="651">
        <v>-7916.69</v>
      </c>
      <c r="V524" s="651">
        <f t="shared" si="39"/>
        <v>0</v>
      </c>
      <c r="W524" s="651"/>
      <c r="X524" s="651"/>
      <c r="Y524" s="651"/>
      <c r="Z524" s="651"/>
      <c r="AA524" s="651"/>
      <c r="AB524" s="651"/>
      <c r="AC524" s="651"/>
      <c r="AD524" s="651"/>
      <c r="AE524" s="651"/>
      <c r="AF524" s="651"/>
      <c r="AG524" s="651"/>
      <c r="AH524" s="651"/>
      <c r="AI524" s="651"/>
      <c r="AJ524" s="651"/>
      <c r="AK524" s="651"/>
      <c r="AL524" s="651"/>
    </row>
    <row r="525" spans="1:38" ht="12.75">
      <c r="A525" s="732"/>
      <c r="B525" s="562"/>
      <c r="C525" s="1031"/>
      <c r="D525" s="18" t="s">
        <v>506</v>
      </c>
      <c r="E525" s="340"/>
      <c r="F525" s="963">
        <v>5323</v>
      </c>
      <c r="G525" s="1078">
        <f>G349</f>
        <v>650</v>
      </c>
      <c r="H525" s="1025">
        <f t="shared" si="44"/>
        <v>650</v>
      </c>
      <c r="I525" s="734">
        <f>I349</f>
        <v>300</v>
      </c>
      <c r="J525" s="527">
        <f aca="true" t="shared" si="49" ref="J525:R525">SUM(J349)</f>
        <v>0</v>
      </c>
      <c r="K525" s="735">
        <f t="shared" si="49"/>
        <v>0</v>
      </c>
      <c r="L525" s="551">
        <f t="shared" si="49"/>
        <v>0</v>
      </c>
      <c r="M525" s="740">
        <f t="shared" si="49"/>
        <v>0</v>
      </c>
      <c r="N525" s="737">
        <f t="shared" si="49"/>
        <v>350</v>
      </c>
      <c r="O525" s="476">
        <f t="shared" si="49"/>
        <v>0</v>
      </c>
      <c r="P525" s="738">
        <f t="shared" si="49"/>
        <v>0</v>
      </c>
      <c r="Q525" s="739">
        <f t="shared" si="49"/>
        <v>0</v>
      </c>
      <c r="R525" s="740">
        <f t="shared" si="49"/>
        <v>0</v>
      </c>
      <c r="S525" s="525">
        <f t="shared" si="36"/>
        <v>650</v>
      </c>
      <c r="T525" s="680">
        <f t="shared" si="38"/>
        <v>650</v>
      </c>
      <c r="U525" s="651">
        <v>-650</v>
      </c>
      <c r="V525" s="651">
        <f t="shared" si="39"/>
        <v>0</v>
      </c>
      <c r="W525" s="651"/>
      <c r="X525" s="651"/>
      <c r="Y525" s="651"/>
      <c r="Z525" s="651"/>
      <c r="AA525" s="651"/>
      <c r="AB525" s="651"/>
      <c r="AC525" s="651"/>
      <c r="AD525" s="651"/>
      <c r="AE525" s="651"/>
      <c r="AF525" s="651"/>
      <c r="AG525" s="651"/>
      <c r="AH525" s="651"/>
      <c r="AI525" s="651"/>
      <c r="AJ525" s="651"/>
      <c r="AK525" s="651"/>
      <c r="AL525" s="651"/>
    </row>
    <row r="526" spans="1:38" ht="12.75">
      <c r="A526" s="732"/>
      <c r="B526" s="562"/>
      <c r="C526" s="1031"/>
      <c r="D526" s="18" t="s">
        <v>95</v>
      </c>
      <c r="E526" s="340"/>
      <c r="F526" s="963">
        <v>5329</v>
      </c>
      <c r="G526" s="1078">
        <f>G357</f>
        <v>0</v>
      </c>
      <c r="H526" s="526">
        <f>H357</f>
        <v>0</v>
      </c>
      <c r="I526" s="463">
        <f>I357</f>
        <v>0</v>
      </c>
      <c r="J526" s="527">
        <f aca="true" t="shared" si="50" ref="J526:R526">SUM(J357)</f>
        <v>0</v>
      </c>
      <c r="K526" s="970">
        <f t="shared" si="50"/>
        <v>0</v>
      </c>
      <c r="L526" s="551">
        <f t="shared" si="50"/>
        <v>0</v>
      </c>
      <c r="M526" s="527">
        <f t="shared" si="50"/>
        <v>0</v>
      </c>
      <c r="N526" s="737">
        <f t="shared" si="50"/>
        <v>0</v>
      </c>
      <c r="O526" s="463">
        <f t="shared" si="50"/>
        <v>0</v>
      </c>
      <c r="P526" s="971">
        <f t="shared" si="50"/>
        <v>0</v>
      </c>
      <c r="Q526" s="128">
        <f t="shared" si="50"/>
        <v>0</v>
      </c>
      <c r="R526" s="527">
        <f t="shared" si="50"/>
        <v>0</v>
      </c>
      <c r="S526" s="525">
        <f t="shared" si="36"/>
        <v>0</v>
      </c>
      <c r="T526" s="680">
        <f t="shared" si="38"/>
        <v>0</v>
      </c>
      <c r="U526" s="651"/>
      <c r="V526" s="651">
        <f t="shared" si="39"/>
        <v>0</v>
      </c>
      <c r="W526" s="651"/>
      <c r="X526" s="651"/>
      <c r="Y526" s="651"/>
      <c r="Z526" s="651"/>
      <c r="AA526" s="651"/>
      <c r="AB526" s="651"/>
      <c r="AC526" s="651"/>
      <c r="AD526" s="651"/>
      <c r="AE526" s="651"/>
      <c r="AF526" s="651"/>
      <c r="AG526" s="651"/>
      <c r="AH526" s="651"/>
      <c r="AI526" s="651"/>
      <c r="AJ526" s="651"/>
      <c r="AK526" s="651"/>
      <c r="AL526" s="651"/>
    </row>
    <row r="527" spans="1:38" ht="12.75">
      <c r="A527" s="732"/>
      <c r="B527" s="562"/>
      <c r="C527" s="1031"/>
      <c r="D527" s="18" t="s">
        <v>373</v>
      </c>
      <c r="E527" s="340"/>
      <c r="F527" s="963">
        <v>5332</v>
      </c>
      <c r="G527" s="1078">
        <f>G365</f>
        <v>900</v>
      </c>
      <c r="H527" s="526">
        <f>H365</f>
        <v>0</v>
      </c>
      <c r="I527" s="463">
        <f>I365</f>
        <v>0</v>
      </c>
      <c r="J527" s="527">
        <f aca="true" t="shared" si="51" ref="J527:R527">SUM(J365)</f>
        <v>0</v>
      </c>
      <c r="K527" s="735">
        <f t="shared" si="51"/>
        <v>0</v>
      </c>
      <c r="L527" s="551">
        <f t="shared" si="51"/>
        <v>0</v>
      </c>
      <c r="M527" s="740">
        <f t="shared" si="51"/>
        <v>900</v>
      </c>
      <c r="N527" s="737">
        <f t="shared" si="51"/>
        <v>0</v>
      </c>
      <c r="O527" s="476">
        <f t="shared" si="51"/>
        <v>0</v>
      </c>
      <c r="P527" s="738">
        <f t="shared" si="51"/>
        <v>0</v>
      </c>
      <c r="Q527" s="739">
        <f t="shared" si="51"/>
        <v>0</v>
      </c>
      <c r="R527" s="740">
        <f t="shared" si="51"/>
        <v>0</v>
      </c>
      <c r="S527" s="525">
        <f t="shared" si="36"/>
        <v>900</v>
      </c>
      <c r="T527" s="680">
        <f t="shared" si="38"/>
        <v>900</v>
      </c>
      <c r="U527" s="651">
        <v>-900</v>
      </c>
      <c r="V527" s="651">
        <f t="shared" si="39"/>
        <v>0</v>
      </c>
      <c r="W527" s="651"/>
      <c r="X527" s="651"/>
      <c r="Y527" s="651"/>
      <c r="Z527" s="651"/>
      <c r="AA527" s="651"/>
      <c r="AB527" s="651"/>
      <c r="AC527" s="651"/>
      <c r="AD527" s="651"/>
      <c r="AE527" s="651"/>
      <c r="AF527" s="651"/>
      <c r="AG527" s="651"/>
      <c r="AH527" s="651"/>
      <c r="AI527" s="651"/>
      <c r="AJ527" s="651"/>
      <c r="AK527" s="651"/>
      <c r="AL527" s="651"/>
    </row>
    <row r="528" spans="1:38" ht="12.75">
      <c r="A528" s="732"/>
      <c r="B528" s="562"/>
      <c r="C528" s="1031"/>
      <c r="D528" s="18" t="s">
        <v>476</v>
      </c>
      <c r="E528" s="340"/>
      <c r="F528" s="963">
        <v>5334</v>
      </c>
      <c r="G528" s="1078">
        <f>G373</f>
        <v>116</v>
      </c>
      <c r="H528" s="1025">
        <f t="shared" si="44"/>
        <v>116</v>
      </c>
      <c r="I528" s="825">
        <f>I373</f>
        <v>0</v>
      </c>
      <c r="J528" s="527">
        <f aca="true" t="shared" si="52" ref="J528:R528">SUM(J373)</f>
        <v>116</v>
      </c>
      <c r="K528" s="970">
        <f t="shared" si="52"/>
        <v>0</v>
      </c>
      <c r="L528" s="551">
        <f t="shared" si="52"/>
        <v>0</v>
      </c>
      <c r="M528" s="527">
        <f t="shared" si="52"/>
        <v>0</v>
      </c>
      <c r="N528" s="737">
        <f t="shared" si="52"/>
        <v>0</v>
      </c>
      <c r="O528" s="463">
        <f t="shared" si="52"/>
        <v>0</v>
      </c>
      <c r="P528" s="971">
        <f t="shared" si="52"/>
        <v>0</v>
      </c>
      <c r="Q528" s="128">
        <f t="shared" si="52"/>
        <v>0</v>
      </c>
      <c r="R528" s="527">
        <f t="shared" si="52"/>
        <v>0</v>
      </c>
      <c r="S528" s="525">
        <f t="shared" si="36"/>
        <v>116</v>
      </c>
      <c r="T528" s="680">
        <f t="shared" si="38"/>
        <v>116</v>
      </c>
      <c r="U528" s="651">
        <v>-116</v>
      </c>
      <c r="V528" s="651">
        <f t="shared" si="39"/>
        <v>0</v>
      </c>
      <c r="W528" s="651"/>
      <c r="X528" s="651"/>
      <c r="Y528" s="651"/>
      <c r="Z528" s="651"/>
      <c r="AA528" s="651"/>
      <c r="AB528" s="651"/>
      <c r="AC528" s="651"/>
      <c r="AD528" s="651"/>
      <c r="AE528" s="651"/>
      <c r="AF528" s="651"/>
      <c r="AG528" s="651"/>
      <c r="AH528" s="651"/>
      <c r="AI528" s="651"/>
      <c r="AJ528" s="651"/>
      <c r="AK528" s="651"/>
      <c r="AL528" s="651"/>
    </row>
    <row r="529" spans="1:38" ht="12.75">
      <c r="A529" s="732"/>
      <c r="B529" s="562"/>
      <c r="C529" s="1031"/>
      <c r="D529" s="681" t="s">
        <v>159</v>
      </c>
      <c r="E529" s="340"/>
      <c r="F529" s="963" t="s">
        <v>160</v>
      </c>
      <c r="G529" s="1078">
        <f>G423</f>
        <v>3107.524</v>
      </c>
      <c r="H529" s="1025">
        <f t="shared" si="44"/>
        <v>3107.524</v>
      </c>
      <c r="I529" s="527">
        <f>I423</f>
        <v>2997.524</v>
      </c>
      <c r="J529" s="527">
        <f aca="true" t="shared" si="53" ref="J529:R529">SUM(J423)</f>
        <v>0</v>
      </c>
      <c r="K529" s="970">
        <f t="shared" si="53"/>
        <v>0</v>
      </c>
      <c r="L529" s="551">
        <f t="shared" si="53"/>
        <v>0</v>
      </c>
      <c r="M529" s="527">
        <f t="shared" si="53"/>
        <v>0</v>
      </c>
      <c r="N529" s="737">
        <f t="shared" si="53"/>
        <v>110</v>
      </c>
      <c r="O529" s="463">
        <f t="shared" si="53"/>
        <v>0</v>
      </c>
      <c r="P529" s="971">
        <f t="shared" si="53"/>
        <v>0</v>
      </c>
      <c r="Q529" s="128">
        <f t="shared" si="53"/>
        <v>0</v>
      </c>
      <c r="R529" s="527">
        <f t="shared" si="53"/>
        <v>0</v>
      </c>
      <c r="S529" s="525">
        <f t="shared" si="36"/>
        <v>3107.524</v>
      </c>
      <c r="T529" s="680">
        <f t="shared" si="38"/>
        <v>3107.524</v>
      </c>
      <c r="U529" s="651">
        <v>-3107.524</v>
      </c>
      <c r="V529" s="651">
        <f t="shared" si="39"/>
        <v>0</v>
      </c>
      <c r="W529" s="651"/>
      <c r="X529" s="651"/>
      <c r="Y529" s="651"/>
      <c r="Z529" s="651"/>
      <c r="AA529" s="651"/>
      <c r="AB529" s="651"/>
      <c r="AC529" s="651"/>
      <c r="AD529" s="651"/>
      <c r="AE529" s="651"/>
      <c r="AF529" s="651"/>
      <c r="AG529" s="651"/>
      <c r="AH529" s="651"/>
      <c r="AI529" s="651"/>
      <c r="AJ529" s="651"/>
      <c r="AK529" s="651"/>
      <c r="AL529" s="651"/>
    </row>
    <row r="530" spans="1:38" ht="12.75">
      <c r="A530" s="732"/>
      <c r="B530" s="562"/>
      <c r="C530" s="1031"/>
      <c r="D530" s="18" t="s">
        <v>477</v>
      </c>
      <c r="E530" s="340"/>
      <c r="F530" s="963" t="s">
        <v>108</v>
      </c>
      <c r="G530" s="1078">
        <f>G432</f>
        <v>0</v>
      </c>
      <c r="H530" s="1025">
        <f t="shared" si="44"/>
        <v>0</v>
      </c>
      <c r="I530" s="825">
        <f>I432</f>
        <v>0</v>
      </c>
      <c r="J530" s="527">
        <f aca="true" t="shared" si="54" ref="J530:R530">SUM(J432)</f>
        <v>0</v>
      </c>
      <c r="K530" s="970">
        <f t="shared" si="54"/>
        <v>0</v>
      </c>
      <c r="L530" s="551">
        <f t="shared" si="54"/>
        <v>0</v>
      </c>
      <c r="M530" s="527">
        <f t="shared" si="54"/>
        <v>0</v>
      </c>
      <c r="N530" s="737">
        <f t="shared" si="54"/>
        <v>0</v>
      </c>
      <c r="O530" s="463">
        <f t="shared" si="54"/>
        <v>0</v>
      </c>
      <c r="P530" s="971">
        <f t="shared" si="54"/>
        <v>0</v>
      </c>
      <c r="Q530" s="128">
        <f t="shared" si="54"/>
        <v>0</v>
      </c>
      <c r="R530" s="527">
        <f t="shared" si="54"/>
        <v>0</v>
      </c>
      <c r="S530" s="525">
        <f t="shared" si="36"/>
        <v>0</v>
      </c>
      <c r="T530" s="680">
        <f t="shared" si="38"/>
        <v>0</v>
      </c>
      <c r="U530" s="651"/>
      <c r="V530" s="651">
        <f t="shared" si="39"/>
        <v>0</v>
      </c>
      <c r="W530" s="651"/>
      <c r="X530" s="651"/>
      <c r="Y530" s="651"/>
      <c r="Z530" s="651"/>
      <c r="AA530" s="651"/>
      <c r="AB530" s="651"/>
      <c r="AC530" s="651"/>
      <c r="AD530" s="651"/>
      <c r="AE530" s="651"/>
      <c r="AF530" s="651"/>
      <c r="AG530" s="651"/>
      <c r="AH530" s="651"/>
      <c r="AI530" s="651"/>
      <c r="AJ530" s="651"/>
      <c r="AK530" s="651"/>
      <c r="AL530" s="651"/>
    </row>
    <row r="531" spans="1:38" ht="12.75">
      <c r="A531" s="732"/>
      <c r="B531" s="562"/>
      <c r="C531" s="1031"/>
      <c r="D531" s="18" t="s">
        <v>495</v>
      </c>
      <c r="E531" s="340"/>
      <c r="F531" s="963">
        <v>5531</v>
      </c>
      <c r="G531" s="1078">
        <f>G442</f>
        <v>364.965</v>
      </c>
      <c r="H531" s="1025">
        <f t="shared" si="44"/>
        <v>364.965</v>
      </c>
      <c r="I531" s="825">
        <f>I442</f>
        <v>0</v>
      </c>
      <c r="J531" s="527">
        <f aca="true" t="shared" si="55" ref="J531:R531">SUM(J442)</f>
        <v>0</v>
      </c>
      <c r="K531" s="970">
        <f t="shared" si="55"/>
        <v>0</v>
      </c>
      <c r="L531" s="551">
        <f t="shared" si="55"/>
        <v>0</v>
      </c>
      <c r="M531" s="527">
        <f t="shared" si="55"/>
        <v>0</v>
      </c>
      <c r="N531" s="737">
        <f t="shared" si="55"/>
        <v>0</v>
      </c>
      <c r="O531" s="463">
        <f t="shared" si="55"/>
        <v>0</v>
      </c>
      <c r="P531" s="971">
        <f t="shared" si="55"/>
        <v>0</v>
      </c>
      <c r="Q531" s="128">
        <f t="shared" si="55"/>
        <v>364.965</v>
      </c>
      <c r="R531" s="527">
        <f t="shared" si="55"/>
        <v>0</v>
      </c>
      <c r="S531" s="525">
        <f t="shared" si="36"/>
        <v>364.965</v>
      </c>
      <c r="T531" s="680">
        <f t="shared" si="38"/>
        <v>364.965</v>
      </c>
      <c r="U531" s="651">
        <v>-364.965</v>
      </c>
      <c r="V531" s="651">
        <f t="shared" si="39"/>
        <v>0</v>
      </c>
      <c r="W531" s="651"/>
      <c r="X531" s="651"/>
      <c r="Y531" s="651"/>
      <c r="Z531" s="651"/>
      <c r="AA531" s="651"/>
      <c r="AB531" s="651"/>
      <c r="AC531" s="651"/>
      <c r="AD531" s="651"/>
      <c r="AE531" s="651"/>
      <c r="AF531" s="651"/>
      <c r="AG531" s="651"/>
      <c r="AH531" s="651"/>
      <c r="AI531" s="651"/>
      <c r="AJ531" s="651"/>
      <c r="AK531" s="651"/>
      <c r="AL531" s="651"/>
    </row>
    <row r="532" spans="1:38" ht="12.75">
      <c r="A532" s="731"/>
      <c r="B532" s="559"/>
      <c r="C532" s="1031"/>
      <c r="D532" s="18" t="s">
        <v>129</v>
      </c>
      <c r="E532" s="340"/>
      <c r="F532" s="963">
        <v>5532</v>
      </c>
      <c r="G532" s="1078">
        <f>G451</f>
        <v>0</v>
      </c>
      <c r="H532" s="1025">
        <f t="shared" si="44"/>
        <v>0</v>
      </c>
      <c r="I532" s="967">
        <f>I451</f>
        <v>0</v>
      </c>
      <c r="J532" s="111">
        <f aca="true" t="shared" si="56" ref="J532:R532">SUM(J451)</f>
        <v>0</v>
      </c>
      <c r="K532" s="968">
        <f t="shared" si="56"/>
        <v>0</v>
      </c>
      <c r="L532" s="543">
        <f t="shared" si="56"/>
        <v>0</v>
      </c>
      <c r="M532" s="111">
        <f t="shared" si="56"/>
        <v>0</v>
      </c>
      <c r="N532" s="144">
        <f t="shared" si="56"/>
        <v>0</v>
      </c>
      <c r="O532" s="455">
        <f t="shared" si="56"/>
        <v>0</v>
      </c>
      <c r="P532" s="969">
        <f t="shared" si="56"/>
        <v>0</v>
      </c>
      <c r="Q532" s="858">
        <f t="shared" si="56"/>
        <v>0</v>
      </c>
      <c r="R532" s="111">
        <f t="shared" si="56"/>
        <v>0</v>
      </c>
      <c r="S532" s="878">
        <f t="shared" si="36"/>
        <v>0</v>
      </c>
      <c r="T532" s="680">
        <f t="shared" si="38"/>
        <v>0</v>
      </c>
      <c r="U532" s="651"/>
      <c r="V532" s="651">
        <f t="shared" si="39"/>
        <v>0</v>
      </c>
      <c r="W532" s="651"/>
      <c r="X532" s="651"/>
      <c r="Y532" s="651"/>
      <c r="Z532" s="651"/>
      <c r="AA532" s="651"/>
      <c r="AB532" s="651"/>
      <c r="AC532" s="651"/>
      <c r="AD532" s="651"/>
      <c r="AE532" s="651"/>
      <c r="AF532" s="651"/>
      <c r="AG532" s="651"/>
      <c r="AH532" s="651"/>
      <c r="AI532" s="651"/>
      <c r="AJ532" s="651"/>
      <c r="AK532" s="651"/>
      <c r="AL532" s="651"/>
    </row>
    <row r="533" spans="3:38" ht="13.5" thickBot="1">
      <c r="C533" s="1082"/>
      <c r="D533" s="1123" t="s">
        <v>763</v>
      </c>
      <c r="E533" s="1094"/>
      <c r="F533" s="871"/>
      <c r="G533" s="1096">
        <f aca="true" t="shared" si="57" ref="G533:S533">SUM(G515:G532)</f>
        <v>230491.82</v>
      </c>
      <c r="H533" s="89">
        <f t="shared" si="57"/>
        <v>135634.551</v>
      </c>
      <c r="I533" s="103">
        <f t="shared" si="57"/>
        <v>113771.524</v>
      </c>
      <c r="J533" s="62">
        <f t="shared" si="57"/>
        <v>4904</v>
      </c>
      <c r="K533" s="103">
        <f t="shared" si="57"/>
        <v>300</v>
      </c>
      <c r="L533" s="547">
        <f t="shared" si="57"/>
        <v>15897</v>
      </c>
      <c r="M533" s="103">
        <f t="shared" si="57"/>
        <v>76230</v>
      </c>
      <c r="N533" s="62">
        <f t="shared" si="57"/>
        <v>10606</v>
      </c>
      <c r="O533" s="488">
        <f t="shared" si="57"/>
        <v>0</v>
      </c>
      <c r="P533" s="103">
        <f t="shared" si="57"/>
        <v>7817.331</v>
      </c>
      <c r="Q533" s="609">
        <f t="shared" si="57"/>
        <v>965.9649999999999</v>
      </c>
      <c r="R533" s="103">
        <f t="shared" si="57"/>
        <v>0</v>
      </c>
      <c r="S533" s="103">
        <f t="shared" si="57"/>
        <v>230491.82</v>
      </c>
      <c r="T533" s="680">
        <f t="shared" si="38"/>
        <v>230491.82</v>
      </c>
      <c r="U533" s="639">
        <f>SUM(U515:U532)</f>
        <v>-230491.82</v>
      </c>
      <c r="V533" s="639"/>
      <c r="W533" s="639">
        <f>W192</f>
        <v>3000</v>
      </c>
      <c r="X533" s="639"/>
      <c r="Y533" s="639"/>
      <c r="Z533" s="639"/>
      <c r="AA533" s="639"/>
      <c r="AB533" s="639"/>
      <c r="AC533" s="639"/>
      <c r="AD533" s="639"/>
      <c r="AE533" s="639"/>
      <c r="AF533" s="639"/>
      <c r="AG533" s="639"/>
      <c r="AH533" s="639"/>
      <c r="AI533" s="639"/>
      <c r="AJ533" s="639"/>
      <c r="AK533" s="639"/>
      <c r="AL533" s="639"/>
    </row>
    <row r="534" spans="3:38" ht="12.75">
      <c r="C534" s="356"/>
      <c r="D534" s="117"/>
      <c r="E534" s="118"/>
      <c r="F534" s="418" t="s">
        <v>263</v>
      </c>
      <c r="G534" s="567">
        <v>-226850</v>
      </c>
      <c r="H534" s="146">
        <f>SUM(G533:G534)</f>
        <v>3641.820000000007</v>
      </c>
      <c r="I534" s="55"/>
      <c r="J534" s="633"/>
      <c r="K534" s="258"/>
      <c r="L534" s="81"/>
      <c r="M534" s="106"/>
      <c r="N534" s="60"/>
      <c r="O534" s="486"/>
      <c r="P534" s="81"/>
      <c r="Q534" s="613"/>
      <c r="R534" s="81"/>
      <c r="S534" s="245"/>
      <c r="T534" s="652"/>
      <c r="U534" s="652"/>
      <c r="V534" s="652"/>
      <c r="W534" s="652"/>
      <c r="X534" s="652"/>
      <c r="Y534" s="652"/>
      <c r="Z534" s="652"/>
      <c r="AA534" s="652"/>
      <c r="AB534" s="652"/>
      <c r="AC534" s="652"/>
      <c r="AD534" s="652"/>
      <c r="AE534" s="652"/>
      <c r="AF534" s="652"/>
      <c r="AG534" s="652"/>
      <c r="AH534" s="652"/>
      <c r="AI534" s="652"/>
      <c r="AJ534" s="652"/>
      <c r="AK534" s="652"/>
      <c r="AL534" s="652"/>
    </row>
    <row r="535" spans="3:38" ht="12.75">
      <c r="C535" s="8"/>
      <c r="D535" s="13"/>
      <c r="E535" s="14"/>
      <c r="F535" s="588"/>
      <c r="G535" s="462"/>
      <c r="H535" s="81"/>
      <c r="I535" s="55"/>
      <c r="J535" s="633"/>
      <c r="K535" s="258"/>
      <c r="L535" s="81"/>
      <c r="M535" s="81"/>
      <c r="N535" s="60"/>
      <c r="O535" s="486"/>
      <c r="P535" s="81"/>
      <c r="Q535" s="81"/>
      <c r="R535" s="81"/>
      <c r="S535" s="81"/>
      <c r="T535" s="653"/>
      <c r="U535" s="653"/>
      <c r="V535" s="653"/>
      <c r="W535" s="653"/>
      <c r="X535" s="653"/>
      <c r="Y535" s="653"/>
      <c r="Z535" s="653"/>
      <c r="AA535" s="653"/>
      <c r="AB535" s="653"/>
      <c r="AC535" s="653"/>
      <c r="AD535" s="653"/>
      <c r="AE535" s="653"/>
      <c r="AF535" s="653"/>
      <c r="AG535" s="653"/>
      <c r="AH535" s="653"/>
      <c r="AI535" s="653"/>
      <c r="AJ535" s="653"/>
      <c r="AK535" s="653"/>
      <c r="AL535" s="653"/>
    </row>
    <row r="536" spans="3:38" ht="12.75">
      <c r="C536" s="8"/>
      <c r="D536" s="13"/>
      <c r="E536" s="14"/>
      <c r="F536" s="424"/>
      <c r="G536" s="972"/>
      <c r="H536" s="587"/>
      <c r="I536" s="661"/>
      <c r="J536" s="659"/>
      <c r="K536" s="258"/>
      <c r="L536" s="441"/>
      <c r="M536" s="81"/>
      <c r="N536" s="60"/>
      <c r="O536" s="486"/>
      <c r="P536" s="81"/>
      <c r="Q536" s="81"/>
      <c r="R536" s="81"/>
      <c r="S536" s="81"/>
      <c r="T536" s="653"/>
      <c r="U536" s="653"/>
      <c r="V536" s="653"/>
      <c r="W536" s="653"/>
      <c r="X536" s="653"/>
      <c r="Y536" s="653"/>
      <c r="Z536" s="653"/>
      <c r="AA536" s="653"/>
      <c r="AB536" s="653"/>
      <c r="AC536" s="653"/>
      <c r="AD536" s="653"/>
      <c r="AE536" s="653"/>
      <c r="AF536" s="653"/>
      <c r="AG536" s="653"/>
      <c r="AH536" s="653"/>
      <c r="AI536" s="653"/>
      <c r="AJ536" s="653"/>
      <c r="AK536" s="653"/>
      <c r="AL536" s="653"/>
    </row>
    <row r="537" spans="3:38" ht="12.75">
      <c r="C537" s="8"/>
      <c r="D537" s="13"/>
      <c r="E537" s="14"/>
      <c r="F537" s="424"/>
      <c r="G537" s="972"/>
      <c r="H537" s="145"/>
      <c r="I537" s="81"/>
      <c r="J537" s="60"/>
      <c r="K537" s="258"/>
      <c r="L537" s="441"/>
      <c r="M537" s="81"/>
      <c r="N537" s="60"/>
      <c r="O537" s="486"/>
      <c r="P537" s="81"/>
      <c r="Q537" s="613"/>
      <c r="R537" s="81"/>
      <c r="S537" s="81"/>
      <c r="T537" s="653"/>
      <c r="U537" s="653"/>
      <c r="V537" s="653"/>
      <c r="W537" s="653"/>
      <c r="X537" s="653"/>
      <c r="Y537" s="653"/>
      <c r="Z537" s="653"/>
      <c r="AA537" s="653"/>
      <c r="AB537" s="653"/>
      <c r="AC537" s="653"/>
      <c r="AD537" s="653"/>
      <c r="AE537" s="653"/>
      <c r="AF537" s="653"/>
      <c r="AG537" s="653"/>
      <c r="AH537" s="653"/>
      <c r="AI537" s="653"/>
      <c r="AJ537" s="653"/>
      <c r="AK537" s="653"/>
      <c r="AL537" s="653"/>
    </row>
    <row r="538" spans="3:38" ht="12.75">
      <c r="C538" s="8"/>
      <c r="D538" s="13"/>
      <c r="E538" s="14"/>
      <c r="F538" s="424"/>
      <c r="G538" s="972">
        <f>G505</f>
        <v>230491.82</v>
      </c>
      <c r="H538" s="145"/>
      <c r="I538" s="81">
        <f>I533</f>
        <v>113771.524</v>
      </c>
      <c r="J538" s="81">
        <f aca="true" t="shared" si="58" ref="J538:S538">J533</f>
        <v>4904</v>
      </c>
      <c r="K538" s="81">
        <f t="shared" si="58"/>
        <v>300</v>
      </c>
      <c r="L538" s="81">
        <f t="shared" si="58"/>
        <v>15897</v>
      </c>
      <c r="M538" s="81">
        <f t="shared" si="58"/>
        <v>76230</v>
      </c>
      <c r="N538" s="81">
        <f t="shared" si="58"/>
        <v>10606</v>
      </c>
      <c r="O538" s="81">
        <f>O533</f>
        <v>0</v>
      </c>
      <c r="P538" s="81">
        <f t="shared" si="58"/>
        <v>7817.331</v>
      </c>
      <c r="Q538" s="81">
        <f t="shared" si="58"/>
        <v>965.9649999999999</v>
      </c>
      <c r="R538" s="81">
        <f t="shared" si="58"/>
        <v>0</v>
      </c>
      <c r="S538" s="81">
        <f t="shared" si="58"/>
        <v>230491.82</v>
      </c>
      <c r="T538" s="653"/>
      <c r="U538" s="653"/>
      <c r="V538" s="653"/>
      <c r="W538" s="653"/>
      <c r="X538" s="653"/>
      <c r="Y538" s="653"/>
      <c r="Z538" s="653"/>
      <c r="AA538" s="653"/>
      <c r="AB538" s="653"/>
      <c r="AC538" s="653"/>
      <c r="AD538" s="653"/>
      <c r="AE538" s="653"/>
      <c r="AF538" s="653"/>
      <c r="AG538" s="653"/>
      <c r="AH538" s="653"/>
      <c r="AI538" s="653"/>
      <c r="AJ538" s="653"/>
      <c r="AK538" s="653"/>
      <c r="AL538" s="653"/>
    </row>
    <row r="539" spans="7:29" ht="12.75">
      <c r="G539" s="697">
        <v>-230491.82</v>
      </c>
      <c r="I539" s="155">
        <f>-I516</f>
        <v>-32072</v>
      </c>
      <c r="J539" s="155">
        <f aca="true" t="shared" si="59" ref="J539:AC539">-J516</f>
        <v>0</v>
      </c>
      <c r="K539" s="155">
        <f t="shared" si="59"/>
        <v>0</v>
      </c>
      <c r="L539" s="155">
        <f t="shared" si="59"/>
        <v>-15897</v>
      </c>
      <c r="M539" s="155">
        <f t="shared" si="59"/>
        <v>-2200</v>
      </c>
      <c r="N539" s="155">
        <f t="shared" si="59"/>
        <v>-4751</v>
      </c>
      <c r="O539" s="155">
        <f t="shared" si="59"/>
        <v>0</v>
      </c>
      <c r="P539" s="155">
        <f t="shared" si="59"/>
        <v>-1549</v>
      </c>
      <c r="Q539" s="155">
        <f t="shared" si="59"/>
        <v>-351</v>
      </c>
      <c r="R539" s="155">
        <f t="shared" si="59"/>
        <v>0</v>
      </c>
      <c r="S539" s="155">
        <f t="shared" si="59"/>
        <v>-56820</v>
      </c>
      <c r="T539" s="669"/>
      <c r="U539" s="155">
        <f t="shared" si="59"/>
        <v>56820</v>
      </c>
      <c r="V539" s="155"/>
      <c r="W539" s="155">
        <f t="shared" si="59"/>
        <v>0</v>
      </c>
      <c r="X539" s="155">
        <f t="shared" si="59"/>
        <v>0</v>
      </c>
      <c r="Y539" s="155">
        <f t="shared" si="59"/>
        <v>0</v>
      </c>
      <c r="Z539" s="155">
        <f t="shared" si="59"/>
        <v>0</v>
      </c>
      <c r="AA539" s="155">
        <f t="shared" si="59"/>
        <v>0</v>
      </c>
      <c r="AB539" s="155">
        <f t="shared" si="59"/>
        <v>0</v>
      </c>
      <c r="AC539" s="155">
        <f t="shared" si="59"/>
        <v>0</v>
      </c>
    </row>
    <row r="540" spans="7:33" ht="12.75">
      <c r="G540" s="697">
        <f>SUM(G538:G539)</f>
        <v>0</v>
      </c>
      <c r="I540" s="669">
        <f>SUM(I538:I539)</f>
        <v>81699.524</v>
      </c>
      <c r="J540" s="669">
        <f aca="true" t="shared" si="60" ref="J540:AG540">SUM(J538:J539)</f>
        <v>4904</v>
      </c>
      <c r="K540" s="669">
        <f t="shared" si="60"/>
        <v>300</v>
      </c>
      <c r="L540" s="669">
        <f t="shared" si="60"/>
        <v>0</v>
      </c>
      <c r="M540" s="155">
        <f t="shared" si="60"/>
        <v>74030</v>
      </c>
      <c r="N540" s="669">
        <f t="shared" si="60"/>
        <v>5855</v>
      </c>
      <c r="O540" s="669">
        <f t="shared" si="60"/>
        <v>0</v>
      </c>
      <c r="P540" s="669">
        <f t="shared" si="60"/>
        <v>6268.331</v>
      </c>
      <c r="Q540" s="669">
        <f t="shared" si="60"/>
        <v>614.9649999999999</v>
      </c>
      <c r="R540" s="155">
        <f t="shared" si="60"/>
        <v>0</v>
      </c>
      <c r="S540" s="155">
        <f t="shared" si="60"/>
        <v>173671.82</v>
      </c>
      <c r="T540" s="155">
        <f t="shared" si="60"/>
        <v>0</v>
      </c>
      <c r="U540" s="155">
        <f t="shared" si="60"/>
        <v>56820</v>
      </c>
      <c r="V540" s="155"/>
      <c r="W540" s="155">
        <f t="shared" si="60"/>
        <v>0</v>
      </c>
      <c r="X540" s="155">
        <f t="shared" si="60"/>
        <v>0</v>
      </c>
      <c r="Y540" s="155">
        <f t="shared" si="60"/>
        <v>0</v>
      </c>
      <c r="Z540" s="155">
        <f t="shared" si="60"/>
        <v>0</v>
      </c>
      <c r="AA540" s="155">
        <f t="shared" si="60"/>
        <v>0</v>
      </c>
      <c r="AB540" s="155">
        <f t="shared" si="60"/>
        <v>0</v>
      </c>
      <c r="AC540" s="155">
        <f t="shared" si="60"/>
        <v>0</v>
      </c>
      <c r="AD540" s="155">
        <f t="shared" si="60"/>
        <v>0</v>
      </c>
      <c r="AE540" s="155">
        <f t="shared" si="60"/>
        <v>0</v>
      </c>
      <c r="AF540" s="155">
        <f t="shared" si="60"/>
        <v>0</v>
      </c>
      <c r="AG540" s="155">
        <f t="shared" si="60"/>
        <v>0</v>
      </c>
    </row>
    <row r="541" ht="12.75">
      <c r="M541" s="156">
        <v>-74030</v>
      </c>
    </row>
    <row r="542" spans="6:13" ht="12.75">
      <c r="F542" s="380">
        <v>0</v>
      </c>
      <c r="M542" s="156">
        <f>SUM(M540:M541)</f>
        <v>0</v>
      </c>
    </row>
  </sheetData>
  <printOptions horizontalCentered="1"/>
  <pageMargins left="0" right="0" top="0.7874015748031497" bottom="0.984251968503937" header="0.5118110236220472" footer="0.5118110236220472"/>
  <pageSetup fitToHeight="10" horizontalDpi="600" verticalDpi="600" orientation="landscape" paperSize="9" scale="68" r:id="rId1"/>
  <headerFooter alignWithMargins="0">
    <oddFooter>&amp;L&amp;12Příloha č. 23&amp;C&amp;"Arial CE,Tučné"&amp;12 7224 Program podpory významných a mimořádných akcí&amp;"Arial CE,Obyčejné" &amp;"Arial CE,Tučné"celkem &amp;R&amp;P</oddFooter>
  </headerFooter>
  <rowBreaks count="3" manualBreakCount="3">
    <brk id="94" min="2" max="6" man="1"/>
    <brk id="143" min="2" max="6" man="1"/>
    <brk id="488" min="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kultury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Odbor ekonomický</dc:creator>
  <cp:keywords/>
  <dc:description/>
  <cp:lastModifiedBy>Administrator</cp:lastModifiedBy>
  <cp:lastPrinted>2012-02-10T13:30:22Z</cp:lastPrinted>
  <dcterms:created xsi:type="dcterms:W3CDTF">2001-04-02T10:35:23Z</dcterms:created>
  <dcterms:modified xsi:type="dcterms:W3CDTF">2012-05-18T07:07:59Z</dcterms:modified>
  <cp:category/>
  <cp:version/>
  <cp:contentType/>
  <cp:contentStatus/>
</cp:coreProperties>
</file>